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365"/>
  <workbookPr hidePivotFieldList="1"/>
  <bookViews>
    <workbookView xWindow="3885" yWindow="2835" windowWidth="15330" windowHeight="3900" firstSheet="1" activeTab="1"/>
  </bookViews>
  <sheets>
    <sheet name="LawsonDrillInfo" sheetId="1" state="veryHidden" r:id="rId1"/>
    <sheet name="Summary" sheetId="2" r:id="rId2"/>
    <sheet name="FY08" sheetId="3" r:id="rId3"/>
  </sheets>
  <definedNames>
    <definedName name="_xlnm._FilterDatabase" localSheetId="2" hidden="1">'FY08'!$A$1:$G$124</definedName>
    <definedName name="DataRange" localSheetId="2">'FY08'!$A$1:$D$123</definedName>
    <definedName name="DataRange">#REF!</definedName>
    <definedName name="HeaderRange" localSheetId="2">'FY08'!$A$1:$D$1</definedName>
    <definedName name="HeaderRange">#REF!</definedName>
    <definedName name="KeyFields" localSheetId="0">'LawsonDrillInfo'!$A$5:$C$5</definedName>
    <definedName name="MappedFields" localSheetId="0">'LawsonDrillInfo'!$D$5:$F$5</definedName>
    <definedName name="_xlnm.Print_Titles" localSheetId="2">'FY08'!$1:$1</definedName>
    <definedName name="ProductLine" localSheetId="0">'LawsonDrillInfo'!$B$2</definedName>
    <definedName name="SortRange" localSheetId="2">'FY08'!$A$2:$D$123</definedName>
    <definedName name="SortRange">#REF!</definedName>
    <definedName name="SSType" localSheetId="0">'LawsonDrillInfo'!$D$3</definedName>
    <definedName name="SystemCode" localSheetId="0">'LawsonDrillInfo'!$B$3</definedName>
    <definedName name="Titles" localSheetId="2">'FY08'!#REF!</definedName>
    <definedName name="Titles">#REF!</definedName>
    <definedName name="TopSection" localSheetId="2">'FY08'!$A$1:$D$1</definedName>
    <definedName name="TopSection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<sst xmlns="http://schemas.openxmlformats.org/spreadsheetml/2006/main" count="742" uniqueCount="339">
  <si>
    <t>USA Today Editoral Board Meeting &amp; Meeting with Reps for CN</t>
  </si>
  <si>
    <t>Stewardship Council, 100th Birthday of G Autry, DC Meet Freedmen Issue</t>
  </si>
  <si>
    <t>UNITY Conference Meetings with DC Reps for Freedmen Issue</t>
  </si>
  <si>
    <t>Meetings with DC Reps for Freedmen Issue</t>
  </si>
  <si>
    <t xml:space="preserve"> Mtgs with DC Reps for Freedmen &amp;  Nations Chief Assembly</t>
  </si>
  <si>
    <t>Community Mtgs &amp; Cherokee Womens Leadership Conference</t>
  </si>
  <si>
    <t>AISES</t>
  </si>
  <si>
    <t>National Native American Economic Policy Summit</t>
  </si>
  <si>
    <t>Indian Gaming Trade Show &amp; Convention</t>
  </si>
  <si>
    <t>Joe Grayson Jr.-Deputy Chief</t>
  </si>
  <si>
    <t>Chad Smith - Principal Chief</t>
  </si>
  <si>
    <t xml:space="preserve">This worksheet is used to save and retrieve Lawson DrillAround mapping information.  Do not Delete This WorkSheet. </t>
  </si>
  <si>
    <t>Created with Query Wizard 9.0.3.1380</t>
  </si>
  <si>
    <t>ProductLine</t>
  </si>
  <si>
    <t>SystemCode</t>
  </si>
  <si>
    <t>SSType</t>
  </si>
  <si>
    <t>KeyFields</t>
  </si>
  <si>
    <t>kfn</t>
  </si>
  <si>
    <t>Required</t>
  </si>
  <si>
    <t>MappedFields</t>
  </si>
  <si>
    <t>Type</t>
  </si>
  <si>
    <t>PROD81</t>
  </si>
  <si>
    <t>AP</t>
  </si>
  <si>
    <t>INVOICE</t>
  </si>
  <si>
    <t>TXP 091608</t>
  </si>
  <si>
    <t xml:space="preserve">    177435</t>
  </si>
  <si>
    <t>TXP CA 042208</t>
  </si>
  <si>
    <t xml:space="preserve">    178287</t>
  </si>
  <si>
    <t>TXP CA 120107</t>
  </si>
  <si>
    <t xml:space="preserve">    151380</t>
  </si>
  <si>
    <t>TXP CA/DC 100307</t>
  </si>
  <si>
    <t xml:space="preserve">    133199</t>
  </si>
  <si>
    <t>TXP CADC052108</t>
  </si>
  <si>
    <t>TXP CO111407</t>
  </si>
  <si>
    <t xml:space="preserve">    142765</t>
  </si>
  <si>
    <t>TXP DC 101007</t>
  </si>
  <si>
    <t xml:space="preserve">    136631</t>
  </si>
  <si>
    <t>TXP DC 102407</t>
  </si>
  <si>
    <t>TXP DC 112807</t>
  </si>
  <si>
    <t>TXP DC/CA 121307</t>
  </si>
  <si>
    <t xml:space="preserve">    158879</t>
  </si>
  <si>
    <t>TXP DC050208</t>
  </si>
  <si>
    <t>TXP DC051608</t>
  </si>
  <si>
    <t xml:space="preserve">    170271</t>
  </si>
  <si>
    <t>TXP FL 10508</t>
  </si>
  <si>
    <t>TXP GA 110907</t>
  </si>
  <si>
    <t>TXP ILL091008</t>
  </si>
  <si>
    <t>TXP MN090508</t>
  </si>
  <si>
    <t>TXP NV 42908</t>
  </si>
  <si>
    <t>TXP NVDC071708</t>
  </si>
  <si>
    <t>TXP NY81608</t>
  </si>
  <si>
    <t>TXP OK/WI 110107</t>
  </si>
  <si>
    <t xml:space="preserve">    138000</t>
  </si>
  <si>
    <t>TXP DC 30608</t>
  </si>
  <si>
    <t xml:space="preserve">    153272</t>
  </si>
  <si>
    <t>TXP DC 50608</t>
  </si>
  <si>
    <t xml:space="preserve">    174799</t>
  </si>
  <si>
    <t>TXP NC 100607</t>
  </si>
  <si>
    <t xml:space="preserve">    133635</t>
  </si>
  <si>
    <t>TXP OK 110707</t>
  </si>
  <si>
    <t xml:space="preserve">    135610</t>
  </si>
  <si>
    <t>TXP WA 82708</t>
  </si>
  <si>
    <t>TXP CA 30108</t>
  </si>
  <si>
    <t xml:space="preserve">    168117</t>
  </si>
  <si>
    <t>TXP CA41408</t>
  </si>
  <si>
    <t>TXP OK 50308</t>
  </si>
  <si>
    <t>TXP OKC 80208</t>
  </si>
  <si>
    <t>TXP CA 42308</t>
  </si>
  <si>
    <t xml:space="preserve">    158113</t>
  </si>
  <si>
    <t>TXP HI 103007</t>
  </si>
  <si>
    <t xml:space="preserve">    142777</t>
  </si>
  <si>
    <t>TXP WAS 82708</t>
  </si>
  <si>
    <t xml:space="preserve">    174807</t>
  </si>
  <si>
    <t>TXP 51308 TAH</t>
  </si>
  <si>
    <t xml:space="preserve">    173877</t>
  </si>
  <si>
    <t>TXP CA 41308</t>
  </si>
  <si>
    <t>TXP CA 51808</t>
  </si>
  <si>
    <t>TXP CAT 41108</t>
  </si>
  <si>
    <t>TXP CAT 41908</t>
  </si>
  <si>
    <t>TXP DC 102307</t>
  </si>
  <si>
    <t>TXP GA 110507</t>
  </si>
  <si>
    <t xml:space="preserve">    134223</t>
  </si>
  <si>
    <t>TXP OK 31208</t>
  </si>
  <si>
    <t>TXP OK 41508</t>
  </si>
  <si>
    <t>TXP OKC 61908</t>
  </si>
  <si>
    <t xml:space="preserve">    133690</t>
  </si>
  <si>
    <t>TXP OKC 30808</t>
  </si>
  <si>
    <t xml:space="preserve">    152442</t>
  </si>
  <si>
    <t>TXP CA 51908</t>
  </si>
  <si>
    <t xml:space="preserve">    169316</t>
  </si>
  <si>
    <t xml:space="preserve">    134944</t>
  </si>
  <si>
    <t>TXP OKC 60408</t>
  </si>
  <si>
    <t>TXP AR 92408</t>
  </si>
  <si>
    <t xml:space="preserve">    177510</t>
  </si>
  <si>
    <t>TXP GA 110407</t>
  </si>
  <si>
    <t xml:space="preserve">    134253</t>
  </si>
  <si>
    <t>TXP NV 30108</t>
  </si>
  <si>
    <t xml:space="preserve">    158122</t>
  </si>
  <si>
    <t>TXP OK 11707</t>
  </si>
  <si>
    <t xml:space="preserve">    135632</t>
  </si>
  <si>
    <t xml:space="preserve">    174825</t>
  </si>
  <si>
    <t>TXP AR 92508</t>
  </si>
  <si>
    <t xml:space="preserve">    177966</t>
  </si>
  <si>
    <t>TXP CA 41408</t>
  </si>
  <si>
    <t xml:space="preserve">    152472</t>
  </si>
  <si>
    <t>TXP CO 111607</t>
  </si>
  <si>
    <t xml:space="preserve">    135054</t>
  </si>
  <si>
    <t>TXP DC 110707</t>
  </si>
  <si>
    <t xml:space="preserve">    133771</t>
  </si>
  <si>
    <t>TXP DC 11808</t>
  </si>
  <si>
    <t xml:space="preserve">    141872</t>
  </si>
  <si>
    <t>TXP DC 120707</t>
  </si>
  <si>
    <t xml:space="preserve">    136833</t>
  </si>
  <si>
    <t>TXP DC 30708</t>
  </si>
  <si>
    <t xml:space="preserve">    149862</t>
  </si>
  <si>
    <t>TXP LV 50208</t>
  </si>
  <si>
    <t xml:space="preserve">    158970</t>
  </si>
  <si>
    <t>TXP RENO 6508</t>
  </si>
  <si>
    <t xml:space="preserve">    160027</t>
  </si>
  <si>
    <t>TXPDC012608</t>
  </si>
  <si>
    <t xml:space="preserve">    142794</t>
  </si>
  <si>
    <t xml:space="preserve">    174865</t>
  </si>
  <si>
    <t>TXP AZ 11207</t>
  </si>
  <si>
    <t xml:space="preserve">    133845</t>
  </si>
  <si>
    <t>TXP CA 111707</t>
  </si>
  <si>
    <t xml:space="preserve">    136438</t>
  </si>
  <si>
    <t xml:space="preserve">    176280</t>
  </si>
  <si>
    <t>TXP NC 61408</t>
  </si>
  <si>
    <t>TXP NM 22308</t>
  </si>
  <si>
    <t xml:space="preserve">    152488</t>
  </si>
  <si>
    <t>TXP NM 32908</t>
  </si>
  <si>
    <t xml:space="preserve">    153327</t>
  </si>
  <si>
    <t>TXP OK 103007</t>
  </si>
  <si>
    <t>TXP OKC 102407</t>
  </si>
  <si>
    <t>TXP OKC 60508</t>
  </si>
  <si>
    <t>MFNCAL030308TEXP</t>
  </si>
  <si>
    <t xml:space="preserve">    154324</t>
  </si>
  <si>
    <t>TXP AZ 51507</t>
  </si>
  <si>
    <t xml:space="preserve">    129054</t>
  </si>
  <si>
    <t xml:space="preserve">    131669</t>
  </si>
  <si>
    <t>TXP DC 50708</t>
  </si>
  <si>
    <t xml:space="preserve">    168170</t>
  </si>
  <si>
    <t xml:space="preserve">    176303</t>
  </si>
  <si>
    <t>TXP CA 52107</t>
  </si>
  <si>
    <t>CN PICNICS 32307</t>
  </si>
  <si>
    <t xml:space="preserve">    129379</t>
  </si>
  <si>
    <t xml:space="preserve">    165792</t>
  </si>
  <si>
    <t>TXP CA 11507A</t>
  </si>
  <si>
    <t>TXP CA 52008</t>
  </si>
  <si>
    <t xml:space="preserve">    129151</t>
  </si>
  <si>
    <t xml:space="preserve">    131708</t>
  </si>
  <si>
    <t xml:space="preserve">    153365</t>
  </si>
  <si>
    <t xml:space="preserve">    167174</t>
  </si>
  <si>
    <t>TXP VA 62507</t>
  </si>
  <si>
    <t>TXP AR 120407</t>
  </si>
  <si>
    <t xml:space="preserve">    136521</t>
  </si>
  <si>
    <t xml:space="preserve">    168197</t>
  </si>
  <si>
    <t xml:space="preserve">    135747</t>
  </si>
  <si>
    <t xml:space="preserve">    169461</t>
  </si>
  <si>
    <t>TXP DC 30208</t>
  </si>
  <si>
    <t xml:space="preserve">    153429</t>
  </si>
  <si>
    <t xml:space="preserve">    176418</t>
  </si>
  <si>
    <t>TXP NC 10607</t>
  </si>
  <si>
    <t xml:space="preserve">    135748</t>
  </si>
  <si>
    <t xml:space="preserve">    175571</t>
  </si>
  <si>
    <t xml:space="preserve">    142833</t>
  </si>
  <si>
    <t>TXP DC 31508</t>
  </si>
  <si>
    <t xml:space="preserve">    153440</t>
  </si>
  <si>
    <t>TXP FL 1208</t>
  </si>
  <si>
    <t xml:space="preserve">    142073</t>
  </si>
  <si>
    <t>CHECK NUMBER</t>
  </si>
  <si>
    <t>INVOICE DATE</t>
  </si>
  <si>
    <t>Jack D. Baker - At Large (2013)</t>
  </si>
  <si>
    <t>Julia Coates, PHD - At Large (2011)</t>
  </si>
  <si>
    <t>Buel Anglen - District 8 (2013)</t>
  </si>
  <si>
    <t>Cara Cowan Watts - District 7 (2011)</t>
  </si>
  <si>
    <t>Meredith A. Frailey - District 6 (2013)</t>
  </si>
  <si>
    <t>Tina Glory Jordan - District 1 (2011)</t>
  </si>
  <si>
    <t>Janelle Lattimore Fullbright - District 3 (2011)</t>
  </si>
  <si>
    <t>Bill John Baker - District 1 (2013)</t>
  </si>
  <si>
    <t>Jodie Fishinghawk - District 2 (2011)</t>
  </si>
  <si>
    <t>Curtis G. Snell - District 5 (2013)</t>
  </si>
  <si>
    <t>Bradley Cobb - District 8 (2011)</t>
  </si>
  <si>
    <t>Don Garvin - District 4 (2013)</t>
  </si>
  <si>
    <t>David W. Thornton, Sr. - District 3 (2013)</t>
  </si>
  <si>
    <t>Harley L. Buzzard - District 5 (2011)</t>
  </si>
  <si>
    <t>SHS State Competition</t>
  </si>
  <si>
    <t>Chiefs Meeting</t>
  </si>
  <si>
    <t>National Forum on Health Care</t>
  </si>
  <si>
    <t>10th Annual HHS Tribal Budget/Policy Consultation</t>
  </si>
  <si>
    <t>12th Annual Trail of Tears</t>
  </si>
  <si>
    <t>8th Semi Annual American Finance Conf</t>
  </si>
  <si>
    <t>13th Annual Trail of Tears Symposium</t>
  </si>
  <si>
    <t>Roberts Rules of Order</t>
  </si>
  <si>
    <t>Professional Grant Proposal Workshop</t>
  </si>
  <si>
    <t>Citizen Briefing</t>
  </si>
  <si>
    <t>Sovereignty Symposium</t>
  </si>
  <si>
    <t>National Indian Education 38th Annual Conv</t>
  </si>
  <si>
    <t>2008 Tero Convention</t>
  </si>
  <si>
    <t>NCAI 2008 Executive Council</t>
  </si>
  <si>
    <t>Meetings</t>
  </si>
  <si>
    <t>Eastern Band Fall Festival</t>
  </si>
  <si>
    <t>Indian Country Tourism</t>
  </si>
  <si>
    <t>California Picnics</t>
  </si>
  <si>
    <t>Cherokee Nation Northern CA Community</t>
  </si>
  <si>
    <t>California Community Meetings</t>
  </si>
  <si>
    <t>Timberlake Exhibit Opening</t>
  </si>
  <si>
    <t>Eastern Band of Cherokee Musuem Events</t>
  </si>
  <si>
    <t>Oklahoma Academy's Quartz Meeting</t>
  </si>
  <si>
    <t>Native American Caucus</t>
  </si>
  <si>
    <t>AISES Quarterly Board Meeting</t>
  </si>
  <si>
    <t>AISES Conference</t>
  </si>
  <si>
    <t>EBCI Musuem Opening</t>
  </si>
  <si>
    <t xml:space="preserve">OWRRI Water Research Symposium </t>
  </si>
  <si>
    <t>SGAC Advisory Meeting</t>
  </si>
  <si>
    <t>Congressional Meeting</t>
  </si>
  <si>
    <t>Health Committee/Title VI Meetings</t>
  </si>
  <si>
    <t>DOI Meeting with Artman</t>
  </si>
  <si>
    <t>2008 Self Governance Conference</t>
  </si>
  <si>
    <t>Trail of Tears Conference</t>
  </si>
  <si>
    <t>Freedmen Issue</t>
  </si>
  <si>
    <t>Ok Academy Town Hall &amp; Speaking Engagement in Green Bay Wi</t>
  </si>
  <si>
    <t>Mediaton</t>
  </si>
  <si>
    <t>National Congress of NCAI</t>
  </si>
  <si>
    <t>National Trail of Tears Conference</t>
  </si>
  <si>
    <t>Indian Energy Solutions Conference &amp; American Spirit Award Dinner</t>
  </si>
  <si>
    <t>California Picnics &amp; American Law Institute Conference in DC</t>
  </si>
  <si>
    <t>Tribal Business with Seminole Chairman</t>
  </si>
  <si>
    <t>Joe Biden - Dinner</t>
  </si>
  <si>
    <t>2008 Republican National Convention</t>
  </si>
  <si>
    <t>Meetings with Representatives form Merrill Lynch</t>
  </si>
  <si>
    <t>National Indian Gaming Association Conference</t>
  </si>
  <si>
    <t>Self Governance Conference Speaker</t>
  </si>
  <si>
    <t xml:space="preserve">Tribal Council Meetings </t>
  </si>
  <si>
    <t>Joint Council Meeting</t>
  </si>
  <si>
    <t>Central Oklahoma Cherokee Alliance Meeting</t>
  </si>
  <si>
    <t xml:space="preserve">NCAI Self Governance </t>
  </si>
  <si>
    <t>NCAI Conference</t>
  </si>
  <si>
    <t>1ST</t>
  </si>
  <si>
    <t>2ND</t>
  </si>
  <si>
    <t>3RD</t>
  </si>
  <si>
    <t>4TH</t>
  </si>
  <si>
    <t>COUNCILOR-DISTRICT-TERM</t>
  </si>
  <si>
    <t>FISCAL QTR</t>
  </si>
  <si>
    <t>State Chambers 2008 &amp; Congressional Reception and with DC Reps</t>
  </si>
  <si>
    <t>Leadership Conference on Civil Rights &amp; Meetings with DC Reps</t>
  </si>
  <si>
    <t xml:space="preserve">NCAI </t>
  </si>
  <si>
    <t>Destination</t>
  </si>
  <si>
    <t>Purpose</t>
  </si>
  <si>
    <t>Airfare</t>
  </si>
  <si>
    <t>Lodging</t>
  </si>
  <si>
    <t>Per Diem</t>
  </si>
  <si>
    <t>CHECK-DATE</t>
  </si>
  <si>
    <t xml:space="preserve">Mileage </t>
  </si>
  <si>
    <t>Cherokee NC</t>
  </si>
  <si>
    <t>Burbank CA</t>
  </si>
  <si>
    <t>Bakersfield &amp; SD CA</t>
  </si>
  <si>
    <t>Walnut Creek CA</t>
  </si>
  <si>
    <t>Arlington VA</t>
  </si>
  <si>
    <t>DC</t>
  </si>
  <si>
    <t>Bakersfield &amp; Long Beach CA</t>
  </si>
  <si>
    <t>Suisan City &amp; SD CA</t>
  </si>
  <si>
    <t>Denver CO</t>
  </si>
  <si>
    <t>Other: Ground Trans, Reg Fees, Misc.</t>
  </si>
  <si>
    <t>Las Vegas NV</t>
  </si>
  <si>
    <t>Reno NV</t>
  </si>
  <si>
    <t>Little Rock AR</t>
  </si>
  <si>
    <t>Phoeniz AZ</t>
  </si>
  <si>
    <t>OK City</t>
  </si>
  <si>
    <t>Catoosa Ok</t>
  </si>
  <si>
    <t>Sacramento CA &amp; San D CA</t>
  </si>
  <si>
    <t>Tulalip WA</t>
  </si>
  <si>
    <t>San Diego CA</t>
  </si>
  <si>
    <t>Honolulu HI</t>
  </si>
  <si>
    <t>Garden Grove CA</t>
  </si>
  <si>
    <t>Tulsa Ok</t>
  </si>
  <si>
    <t>Lone Wolf OK</t>
  </si>
  <si>
    <t>Albuquerue NM</t>
  </si>
  <si>
    <t>Los Angeles CA</t>
  </si>
  <si>
    <t>Rome Georgia</t>
  </si>
  <si>
    <t>Orlando FL</t>
  </si>
  <si>
    <t>Los Angeles CA &amp; DC</t>
  </si>
  <si>
    <t>Lone Wolf OK &amp; Green Bay WI</t>
  </si>
  <si>
    <t>Ontario Canada</t>
  </si>
  <si>
    <t>DC &amp; Ottawa CA</t>
  </si>
  <si>
    <t>Miami Florida</t>
  </si>
  <si>
    <t>Sacramento CA, San Diego &amp; DC</t>
  </si>
  <si>
    <t>Reno NV &amp; DC</t>
  </si>
  <si>
    <t>Newark NY</t>
  </si>
  <si>
    <t>Minneapolis MN</t>
  </si>
  <si>
    <t>Chicago IL</t>
  </si>
  <si>
    <t>Tahlequah OK</t>
  </si>
  <si>
    <t>TXP MO 100107</t>
  </si>
  <si>
    <t>TXP CA 102807</t>
  </si>
  <si>
    <t>TXP NM 111707</t>
  </si>
  <si>
    <t>TXP TX102207</t>
  </si>
  <si>
    <t>TXP TX110507</t>
  </si>
  <si>
    <t>TXP OK 11608</t>
  </si>
  <si>
    <t>TXP CA 012808</t>
  </si>
  <si>
    <t>TXP TAH 21308</t>
  </si>
  <si>
    <t>TXP CA 101407</t>
  </si>
  <si>
    <t>TXP CA 021108</t>
  </si>
  <si>
    <t>Sacramento CA</t>
  </si>
  <si>
    <t>22nd Annual CA Indian Conference</t>
  </si>
  <si>
    <t>Community Meeting</t>
  </si>
  <si>
    <t>Sacramento, San Diego, Burbank CA</t>
  </si>
  <si>
    <t>Joplin MO</t>
  </si>
  <si>
    <t>Cherokee History Course</t>
  </si>
  <si>
    <t>Arlington TX</t>
  </si>
  <si>
    <t>Woodland CA</t>
  </si>
  <si>
    <t>1St</t>
  </si>
  <si>
    <t>Grand Total</t>
  </si>
  <si>
    <t>TOTAL TRIP COSTS</t>
  </si>
  <si>
    <t>TXP GA 11907</t>
  </si>
  <si>
    <t>Conference Planning Meeting for TOTA Annual Meeting</t>
  </si>
  <si>
    <t>TXP AR 04408</t>
  </si>
  <si>
    <t>TXP AR 42208</t>
  </si>
  <si>
    <t>Trail of Tears Association Meeting</t>
  </si>
  <si>
    <t>TXP TN/AZ 50608</t>
  </si>
  <si>
    <t>Mephis,TN/Phoenix AZ</t>
  </si>
  <si>
    <t>Trail of Tears Association Meeting &amp; Historic Partnership</t>
  </si>
  <si>
    <t>TXP AR 92608</t>
  </si>
  <si>
    <t>TXP TN 92708</t>
  </si>
  <si>
    <t>TXP CA 71208</t>
  </si>
  <si>
    <t>TXP DC 100907</t>
  </si>
  <si>
    <t xml:space="preserve">Anaheim, CA </t>
  </si>
  <si>
    <t>All My Relations Ninth Annual Conference for Indian Families</t>
  </si>
  <si>
    <t>TXP-CA 91508</t>
  </si>
  <si>
    <t>TXP-CA 92208</t>
  </si>
  <si>
    <t>TXP-MO 92908</t>
  </si>
  <si>
    <t>Trail of Tears Association</t>
  </si>
  <si>
    <t>Chattanooga TN</t>
  </si>
  <si>
    <t>Dedication of Park</t>
  </si>
  <si>
    <t>At Large Comm Meetings</t>
  </si>
  <si>
    <t>Bakersfield, Saratoga,Oakland, Sacremento</t>
  </si>
  <si>
    <t>Los Angeles, Riverside, Phoenix</t>
  </si>
  <si>
    <t>Kansas City, Mo</t>
  </si>
  <si>
    <t>History Course Training</t>
  </si>
  <si>
    <t>Chuck Hoskin Jr. - Distirct 9 (2013)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</si>
</sst>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1"/>
      <color indexed="9"/>
      <name val="Arial"/>
      <family val="0"/>
    </font>
    <font>
      <b/>
      <sz val="10"/>
      <color indexed="54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21"/>
        <bgColor indexed="4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43" fontId="0" fillId="0" borderId="0" xfId="42" applyFont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43" fontId="1" fillId="0" borderId="0" xfId="42" applyFont="1" applyFill="1" applyBorder="1" applyAlignment="1">
      <alignment horizontal="left"/>
    </xf>
    <xf numFmtId="43" fontId="0" fillId="0" borderId="0" xfId="42" applyAlignment="1">
      <alignment horizontal="left"/>
    </xf>
    <xf numFmtId="0" fontId="1" fillId="0" borderId="10" xfId="0" applyFont="1" applyFill="1" applyBorder="1" applyAlignment="1" quotePrefix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4" fontId="0" fillId="0" borderId="12" xfId="44" applyBorder="1" applyAlignment="1">
      <alignment horizontal="left"/>
    </xf>
    <xf numFmtId="0" fontId="9" fillId="33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43" fontId="9" fillId="33" borderId="0" xfId="42" applyFont="1" applyFill="1" applyAlignment="1">
      <alignment horizontal="right"/>
    </xf>
    <xf numFmtId="43" fontId="10" fillId="0" borderId="0" xfId="42" applyFont="1" applyAlignment="1">
      <alignment/>
    </xf>
    <xf numFmtId="43" fontId="9" fillId="33" borderId="0" xfId="42" applyFont="1" applyFill="1" applyAlignment="1">
      <alignment/>
    </xf>
    <xf numFmtId="0" fontId="5" fillId="34" borderId="13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wrapText="1"/>
    </xf>
    <xf numFmtId="43" fontId="5" fillId="34" borderId="14" xfId="42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1" fillId="35" borderId="10" xfId="0" applyFont="1" applyFill="1" applyBorder="1" applyAlignment="1" quotePrefix="1">
      <alignment horizontal="left"/>
    </xf>
    <xf numFmtId="0" fontId="1" fillId="35" borderId="0" xfId="0" applyFont="1" applyFill="1" applyBorder="1" applyAlignment="1" quotePrefix="1">
      <alignment/>
    </xf>
    <xf numFmtId="14" fontId="1" fillId="35" borderId="0" xfId="0" applyNumberFormat="1" applyFont="1" applyFill="1" applyBorder="1" applyAlignment="1">
      <alignment/>
    </xf>
    <xf numFmtId="43" fontId="1" fillId="35" borderId="0" xfId="42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11" xfId="0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43" fontId="0" fillId="35" borderId="0" xfId="42" applyFont="1" applyFill="1" applyBorder="1" applyAlignment="1">
      <alignment/>
    </xf>
    <xf numFmtId="43" fontId="0" fillId="35" borderId="11" xfId="42" applyFont="1" applyFill="1" applyBorder="1" applyAlignment="1">
      <alignment/>
    </xf>
    <xf numFmtId="43" fontId="7" fillId="34" borderId="14" xfId="42" applyFont="1" applyFill="1" applyBorder="1" applyAlignment="1">
      <alignment horizontal="center" wrapText="1"/>
    </xf>
    <xf numFmtId="43" fontId="7" fillId="34" borderId="15" xfId="42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23" sheet="FY08"/>
  </cacheSource>
  <cacheFields count="15">
    <cacheField name="COUNCILOR-DISTRICT-TERM">
      <sharedItems containsMixedTypes="0" count="17">
        <s v="Bill John Baker - District 1 (2013)"/>
        <s v="Bradley Cobb - District 8 (2011)"/>
        <s v="Buel Anglen - District 8 (2013)"/>
        <s v="Cara Cowan Watts - District 7 (2011)"/>
        <s v="Chad Smith - Principal Chief"/>
        <s v="Chuck Hoskin Jr. - Distirct 9 (2013)"/>
        <s v="Curtis G. Snell - District 5 (2013)"/>
        <s v="David W. Thornton, Sr. - District 3 (2013)"/>
        <s v="Don Garvin - District 4 (2013)"/>
        <s v="Harley L. Buzzard - District 5 (2011)"/>
        <s v="Jack D. Baker - At Large (2013)"/>
        <s v="Janelle Lattimore Fullbright - District 3 (2011)"/>
        <s v="Jodie Fishinghawk - District 2 (2011)"/>
        <s v="Joe Grayson Jr.-Deputy Chief"/>
        <s v="Julia Coates, PHD - At Large (2011)"/>
        <s v="Meredith A. Frailey - District 6 (2013)"/>
        <s v="Tina Glory Jordan - District 1 (2011)"/>
      </sharedItems>
    </cacheField>
    <cacheField name="INVOICE">
      <sharedItems containsMixedTypes="0"/>
    </cacheField>
    <cacheField name="INVOICE DATE">
      <sharedItems containsDate="1" containsMixedTypes="1"/>
    </cacheField>
    <cacheField name="CHECK NUMBER">
      <sharedItems containsMixedTypes="0"/>
    </cacheField>
    <cacheField name="CHECK NUMBER2">
      <sharedItems containsString="0" containsBlank="1" count="1">
        <m/>
      </sharedItems>
    </cacheField>
    <cacheField name="CHECK-DATE">
      <sharedItems containsString="0" containsBlank="1" count="1">
        <m/>
      </sharedItems>
    </cacheField>
    <cacheField name="TOTAL TRIP COSTS">
      <sharedItems containsSemiMixedTypes="0" containsString="0" containsMixedTypes="0" containsNumber="1"/>
    </cacheField>
    <cacheField name="Destination">
      <sharedItems containsMixedTypes="0"/>
    </cacheField>
    <cacheField name="Purpose">
      <sharedItems containsMixedTypes="0"/>
    </cacheField>
    <cacheField name="Mileage ">
      <sharedItems containsMixedTypes="1" containsNumber="1"/>
    </cacheField>
    <cacheField name="Airfare">
      <sharedItems containsMixedTypes="1" containsNumber="1"/>
    </cacheField>
    <cacheField name="Lodging">
      <sharedItems containsMixedTypes="1" containsNumber="1"/>
    </cacheField>
    <cacheField name="Per Diem">
      <sharedItems containsMixedTypes="1" containsNumber="1"/>
    </cacheField>
    <cacheField name="Other: Ground Trans, Reg Fees, Misc.">
      <sharedItems containsMixedTypes="1" containsNumber="1"/>
    </cacheField>
    <cacheField name="FISCAL QTR">
      <sharedItems containsBlank="1" containsMixedTypes="0" count="5">
        <s v="1ST"/>
        <s v="2ND"/>
        <s v="4TH"/>
        <s v="3RD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8" cacheId="1" autoFormatId="4099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3:B21" firstHeaderRow="1" firstDataRow="1" firstDataCol="1"/>
  <pivotFields count="15">
    <pivotField axis="axisRow" compact="0" subtotalTop="0" showAll="0">
      <items count="18"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5"/>
        <item t="default"/>
      </items>
    </pivotField>
    <pivotField compact="0" subtotalTop="0" showAll="0"/>
    <pivotField compact="0" subtotalTop="0" showAll="0" numFmtId="14"/>
    <pivotField compact="0" subtotalTop="0" showAll="0"/>
    <pivotField compact="0" subtotalTop="0" showAll="0"/>
    <pivotField compact="0" subtotalTop="0" showAll="0"/>
    <pivotField dataField="1" compact="0" subtotalTop="0" showAll="0" numFmtId="43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um of TOTAL TRIP COSTS" fld="6" baseField="0" baseItem="0" numFmtId="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spans="1:4" ht="12.75">
      <c r="A2" t="s">
        <v>13</v>
      </c>
      <c r="B2" t="s">
        <v>21</v>
      </c>
      <c r="D2" t="s">
        <v>12</v>
      </c>
    </row>
    <row r="3" spans="1:4" ht="12.75">
      <c r="A3" t="s">
        <v>14</v>
      </c>
      <c r="B3" t="s">
        <v>22</v>
      </c>
      <c r="C3" t="s">
        <v>15</v>
      </c>
      <c r="D3">
        <v>1</v>
      </c>
    </row>
    <row r="4" spans="1:6" ht="12.75">
      <c r="A4" t="s">
        <v>16</v>
      </c>
      <c r="B4" t="s">
        <v>17</v>
      </c>
      <c r="C4" t="s">
        <v>18</v>
      </c>
      <c r="D4" t="s">
        <v>19</v>
      </c>
      <c r="E4" t="s">
        <v>17</v>
      </c>
      <c r="F4" t="s">
        <v>20</v>
      </c>
    </row>
    <row r="5" spans="2:5" ht="12.75">
      <c r="B5" s="1"/>
      <c r="E5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1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2.57421875" style="0" bestFit="1" customWidth="1"/>
    <col min="2" max="2" width="22.28125" style="2" bestFit="1" customWidth="1"/>
  </cols>
  <sheetData>
    <row r="3" spans="1:2" ht="15">
      <c r="A3" s="14" t="s">
        <v>242</v>
      </c>
      <c r="B3" s="16" t="s">
        <v>312</v>
      </c>
    </row>
    <row r="4" spans="1:2" ht="12.75">
      <c r="A4" s="15" t="s">
        <v>179</v>
      </c>
      <c r="B4" s="17">
        <v>1464.54</v>
      </c>
    </row>
    <row r="5" spans="1:2" ht="12.75">
      <c r="A5" s="15" t="s">
        <v>182</v>
      </c>
      <c r="B5" s="17">
        <v>5057.06</v>
      </c>
    </row>
    <row r="6" spans="1:2" ht="12.75">
      <c r="A6" s="15" t="s">
        <v>174</v>
      </c>
      <c r="B6" s="17">
        <v>4171.72</v>
      </c>
    </row>
    <row r="7" spans="1:2" ht="12.75">
      <c r="A7" s="15" t="s">
        <v>175</v>
      </c>
      <c r="B7" s="17">
        <v>7689.41</v>
      </c>
    </row>
    <row r="8" spans="1:2" ht="12.75">
      <c r="A8" s="15" t="s">
        <v>10</v>
      </c>
      <c r="B8" s="17">
        <v>30030.67</v>
      </c>
    </row>
    <row r="9" spans="1:2" ht="12.75">
      <c r="A9" s="15" t="s">
        <v>181</v>
      </c>
      <c r="B9" s="17">
        <v>5299.22</v>
      </c>
    </row>
    <row r="10" spans="1:2" ht="12.75">
      <c r="A10" s="15" t="s">
        <v>184</v>
      </c>
      <c r="B10" s="17">
        <v>3861.6</v>
      </c>
    </row>
    <row r="11" spans="1:2" ht="12.75">
      <c r="A11" s="15" t="s">
        <v>183</v>
      </c>
      <c r="B11" s="17">
        <v>6736.16</v>
      </c>
    </row>
    <row r="12" spans="1:2" ht="12.75">
      <c r="A12" s="15" t="s">
        <v>185</v>
      </c>
      <c r="B12" s="17">
        <v>5554.47</v>
      </c>
    </row>
    <row r="13" spans="1:2" ht="12.75">
      <c r="A13" s="15" t="s">
        <v>172</v>
      </c>
      <c r="B13" s="17">
        <v>18799.82</v>
      </c>
    </row>
    <row r="14" spans="1:2" ht="12.75">
      <c r="A14" s="15" t="s">
        <v>178</v>
      </c>
      <c r="B14" s="17">
        <v>4968.52</v>
      </c>
    </row>
    <row r="15" spans="1:2" ht="12.75">
      <c r="A15" s="15" t="s">
        <v>180</v>
      </c>
      <c r="B15" s="17">
        <v>6778.15</v>
      </c>
    </row>
    <row r="16" spans="1:2" ht="12.75">
      <c r="A16" s="15" t="s">
        <v>9</v>
      </c>
      <c r="B16" s="17">
        <v>17349.62</v>
      </c>
    </row>
    <row r="17" spans="1:2" ht="12.75">
      <c r="A17" s="15" t="s">
        <v>173</v>
      </c>
      <c r="B17" s="17">
        <v>17404.13</v>
      </c>
    </row>
    <row r="18" spans="1:2" ht="12.75">
      <c r="A18" s="15" t="s">
        <v>176</v>
      </c>
      <c r="B18" s="17">
        <v>4985.85</v>
      </c>
    </row>
    <row r="19" spans="1:2" ht="12.75">
      <c r="A19" s="15" t="s">
        <v>177</v>
      </c>
      <c r="B19" s="17">
        <v>613.55</v>
      </c>
    </row>
    <row r="20" spans="1:2" ht="12.75">
      <c r="A20" s="15" t="s">
        <v>338</v>
      </c>
      <c r="B20" s="17">
        <v>2472.13</v>
      </c>
    </row>
    <row r="21" spans="1:2" ht="15">
      <c r="A21" s="14" t="s">
        <v>311</v>
      </c>
      <c r="B21" s="18">
        <v>143236.62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0"/>
  <sheetViews>
    <sheetView zoomScale="85" zoomScaleNormal="85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40.7109375" style="7" bestFit="1" customWidth="1"/>
    <col min="2" max="2" width="19.57421875" style="0" bestFit="1" customWidth="1"/>
    <col min="3" max="3" width="15.28125" style="0" hidden="1" customWidth="1"/>
    <col min="4" max="4" width="11.8515625" style="0" hidden="1" customWidth="1"/>
    <col min="5" max="5" width="9.140625" style="0" hidden="1" customWidth="1"/>
    <col min="6" max="6" width="11.8515625" style="0" hidden="1" customWidth="1"/>
    <col min="7" max="7" width="13.00390625" style="9" customWidth="1"/>
    <col min="8" max="8" width="38.28125" style="0" bestFit="1" customWidth="1"/>
    <col min="9" max="9" width="64.421875" style="0" bestFit="1" customWidth="1"/>
    <col min="10" max="13" width="10.57421875" style="2" bestFit="1" customWidth="1"/>
    <col min="14" max="14" width="11.57421875" style="2" bestFit="1" customWidth="1"/>
    <col min="15" max="15" width="11.57421875" style="0" hidden="1" customWidth="1"/>
    <col min="16" max="16384" width="9.140625" style="6" customWidth="1"/>
  </cols>
  <sheetData>
    <row r="1" spans="1:15" s="38" customFormat="1" ht="57" customHeight="1">
      <c r="A1" s="19" t="s">
        <v>242</v>
      </c>
      <c r="B1" s="20" t="s">
        <v>23</v>
      </c>
      <c r="C1" s="20" t="s">
        <v>171</v>
      </c>
      <c r="D1" s="21" t="s">
        <v>170</v>
      </c>
      <c r="E1" s="20" t="s">
        <v>170</v>
      </c>
      <c r="F1" s="20" t="s">
        <v>252</v>
      </c>
      <c r="G1" s="22" t="s">
        <v>312</v>
      </c>
      <c r="H1" s="20" t="s">
        <v>247</v>
      </c>
      <c r="I1" s="23" t="s">
        <v>248</v>
      </c>
      <c r="J1" s="36" t="s">
        <v>253</v>
      </c>
      <c r="K1" s="36" t="s">
        <v>249</v>
      </c>
      <c r="L1" s="36" t="s">
        <v>250</v>
      </c>
      <c r="M1" s="36" t="s">
        <v>251</v>
      </c>
      <c r="N1" s="37" t="s">
        <v>263</v>
      </c>
      <c r="O1" s="24" t="s">
        <v>243</v>
      </c>
    </row>
    <row r="2" spans="1:15" ht="12.75" customHeight="1">
      <c r="A2" s="10" t="s">
        <v>179</v>
      </c>
      <c r="B2" s="3" t="s">
        <v>79</v>
      </c>
      <c r="C2" s="5">
        <v>39378</v>
      </c>
      <c r="D2" s="3" t="s">
        <v>85</v>
      </c>
      <c r="E2" s="3"/>
      <c r="F2" s="3"/>
      <c r="G2" s="8">
        <f>SUM(J2:N2)</f>
        <v>831.94</v>
      </c>
      <c r="H2" s="12" t="s">
        <v>259</v>
      </c>
      <c r="I2" s="4" t="s">
        <v>187</v>
      </c>
      <c r="J2" s="32">
        <v>59.46</v>
      </c>
      <c r="K2" s="32">
        <v>312.1</v>
      </c>
      <c r="L2" s="32">
        <v>287.68</v>
      </c>
      <c r="M2" s="32">
        <v>96</v>
      </c>
      <c r="N2" s="33">
        <f>24.04+52.66</f>
        <v>76.69999999999999</v>
      </c>
      <c r="O2" s="11" t="s">
        <v>238</v>
      </c>
    </row>
    <row r="3" spans="1:15" ht="12.75" customHeight="1">
      <c r="A3" s="25" t="s">
        <v>179</v>
      </c>
      <c r="B3" s="26" t="s">
        <v>86</v>
      </c>
      <c r="C3" s="27">
        <v>39513</v>
      </c>
      <c r="D3" s="26" t="s">
        <v>87</v>
      </c>
      <c r="E3" s="26"/>
      <c r="F3" s="26"/>
      <c r="G3" s="28">
        <f aca="true" t="shared" si="0" ref="G3:G74">SUM(J3:N3)</f>
        <v>632.6</v>
      </c>
      <c r="H3" s="29" t="s">
        <v>268</v>
      </c>
      <c r="I3" s="30" t="s">
        <v>186</v>
      </c>
      <c r="J3" s="34">
        <v>170.72</v>
      </c>
      <c r="K3" s="34"/>
      <c r="L3" s="34">
        <v>339.38</v>
      </c>
      <c r="M3" s="34">
        <v>122.5</v>
      </c>
      <c r="N3" s="35"/>
      <c r="O3" s="31" t="s">
        <v>239</v>
      </c>
    </row>
    <row r="4" spans="1:15" ht="12.75" customHeight="1">
      <c r="A4" s="10" t="s">
        <v>182</v>
      </c>
      <c r="B4" s="3" t="s">
        <v>79</v>
      </c>
      <c r="C4" s="5">
        <v>39378</v>
      </c>
      <c r="D4" s="3" t="s">
        <v>165</v>
      </c>
      <c r="E4" s="3"/>
      <c r="F4" s="3"/>
      <c r="G4" s="8">
        <f t="shared" si="0"/>
        <v>775.64</v>
      </c>
      <c r="H4" s="12" t="s">
        <v>259</v>
      </c>
      <c r="I4" s="4" t="s">
        <v>187</v>
      </c>
      <c r="J4" s="32">
        <v>41.58</v>
      </c>
      <c r="K4" s="32">
        <v>312.1</v>
      </c>
      <c r="L4" s="32">
        <v>287.68</v>
      </c>
      <c r="M4" s="32">
        <v>96</v>
      </c>
      <c r="N4" s="33">
        <f>22+16.28</f>
        <v>38.28</v>
      </c>
      <c r="O4" s="11" t="s">
        <v>238</v>
      </c>
    </row>
    <row r="5" spans="1:15" ht="12.75" customHeight="1">
      <c r="A5" s="25" t="s">
        <v>182</v>
      </c>
      <c r="B5" s="26" t="s">
        <v>168</v>
      </c>
      <c r="C5" s="27">
        <v>39428</v>
      </c>
      <c r="D5" s="26" t="s">
        <v>169</v>
      </c>
      <c r="E5" s="26"/>
      <c r="F5" s="26"/>
      <c r="G5" s="28">
        <f t="shared" si="0"/>
        <v>1064.78</v>
      </c>
      <c r="H5" s="29" t="s">
        <v>280</v>
      </c>
      <c r="I5" s="30" t="s">
        <v>188</v>
      </c>
      <c r="J5" s="34">
        <v>43.66</v>
      </c>
      <c r="K5" s="34">
        <v>242.5</v>
      </c>
      <c r="L5" s="34">
        <v>445.52</v>
      </c>
      <c r="M5" s="34">
        <v>220.5</v>
      </c>
      <c r="N5" s="35">
        <f>47.5+65.1</f>
        <v>112.6</v>
      </c>
      <c r="O5" s="31" t="s">
        <v>238</v>
      </c>
    </row>
    <row r="6" spans="1:15" ht="12.75" customHeight="1">
      <c r="A6" s="10" t="s">
        <v>182</v>
      </c>
      <c r="B6" s="3" t="s">
        <v>166</v>
      </c>
      <c r="C6" s="5">
        <v>39522</v>
      </c>
      <c r="D6" s="3" t="s">
        <v>167</v>
      </c>
      <c r="E6" s="3"/>
      <c r="F6" s="3"/>
      <c r="G6" s="8">
        <f t="shared" si="0"/>
        <v>3216.64</v>
      </c>
      <c r="H6" s="12" t="s">
        <v>259</v>
      </c>
      <c r="I6" s="4" t="s">
        <v>189</v>
      </c>
      <c r="J6" s="32">
        <v>41.23</v>
      </c>
      <c r="K6" s="32">
        <v>640.5</v>
      </c>
      <c r="L6" s="32">
        <v>2010.64</v>
      </c>
      <c r="M6" s="32">
        <v>288</v>
      </c>
      <c r="N6" s="33">
        <f>201+35.27</f>
        <v>236.27</v>
      </c>
      <c r="O6" s="11" t="s">
        <v>239</v>
      </c>
    </row>
    <row r="7" spans="1:15" ht="12.75" customHeight="1">
      <c r="A7" s="25" t="s">
        <v>174</v>
      </c>
      <c r="B7" s="26" t="s">
        <v>94</v>
      </c>
      <c r="C7" s="27">
        <v>39390</v>
      </c>
      <c r="D7" s="26" t="s">
        <v>95</v>
      </c>
      <c r="E7" s="26"/>
      <c r="F7" s="26"/>
      <c r="G7" s="28">
        <f t="shared" si="0"/>
        <v>1436.24</v>
      </c>
      <c r="H7" s="29" t="s">
        <v>279</v>
      </c>
      <c r="I7" s="30" t="s">
        <v>190</v>
      </c>
      <c r="J7" s="34">
        <v>911.8</v>
      </c>
      <c r="K7" s="34"/>
      <c r="L7" s="34">
        <v>340.19</v>
      </c>
      <c r="M7" s="34">
        <v>184.25</v>
      </c>
      <c r="N7" s="35"/>
      <c r="O7" s="31" t="s">
        <v>238</v>
      </c>
    </row>
    <row r="8" spans="1:15" ht="12.75" customHeight="1">
      <c r="A8" s="10" t="s">
        <v>174</v>
      </c>
      <c r="B8" s="3" t="s">
        <v>96</v>
      </c>
      <c r="C8" s="5">
        <v>39502</v>
      </c>
      <c r="D8" s="3" t="s">
        <v>97</v>
      </c>
      <c r="E8" s="3"/>
      <c r="F8" s="3"/>
      <c r="G8" s="8">
        <f t="shared" si="0"/>
        <v>1907.28</v>
      </c>
      <c r="H8" s="12" t="s">
        <v>264</v>
      </c>
      <c r="I8" s="4" t="s">
        <v>191</v>
      </c>
      <c r="J8" s="32">
        <v>396.96</v>
      </c>
      <c r="K8" s="32"/>
      <c r="L8" s="32">
        <v>1156.82</v>
      </c>
      <c r="M8" s="32">
        <v>353.5</v>
      </c>
      <c r="N8" s="33"/>
      <c r="O8" s="11" t="s">
        <v>239</v>
      </c>
    </row>
    <row r="9" spans="1:15" ht="12.75" customHeight="1">
      <c r="A9" s="25" t="s">
        <v>174</v>
      </c>
      <c r="B9" s="26" t="s">
        <v>92</v>
      </c>
      <c r="C9" s="27">
        <v>39715</v>
      </c>
      <c r="D9" s="26" t="s">
        <v>93</v>
      </c>
      <c r="E9" s="26"/>
      <c r="F9" s="26"/>
      <c r="G9" s="28">
        <f t="shared" si="0"/>
        <v>828.2</v>
      </c>
      <c r="H9" s="29" t="s">
        <v>266</v>
      </c>
      <c r="I9" s="30" t="s">
        <v>192</v>
      </c>
      <c r="J9" s="34">
        <v>338.62</v>
      </c>
      <c r="K9" s="34"/>
      <c r="L9" s="34">
        <v>354.58</v>
      </c>
      <c r="M9" s="34">
        <v>135</v>
      </c>
      <c r="N9" s="35"/>
      <c r="O9" s="31" t="s">
        <v>241</v>
      </c>
    </row>
    <row r="10" spans="1:15" ht="12.75" customHeight="1">
      <c r="A10" s="10" t="s">
        <v>175</v>
      </c>
      <c r="B10" s="3" t="s">
        <v>57</v>
      </c>
      <c r="C10" s="5">
        <v>39361</v>
      </c>
      <c r="D10" s="3" t="s">
        <v>123</v>
      </c>
      <c r="E10" s="3"/>
      <c r="F10" s="3"/>
      <c r="G10" s="8">
        <f t="shared" si="0"/>
        <v>1224.38</v>
      </c>
      <c r="H10" s="12" t="s">
        <v>254</v>
      </c>
      <c r="I10" s="4" t="s">
        <v>201</v>
      </c>
      <c r="J10" s="32">
        <v>532.97</v>
      </c>
      <c r="K10" s="32"/>
      <c r="L10" s="32">
        <v>554.91</v>
      </c>
      <c r="M10" s="32">
        <v>136.5</v>
      </c>
      <c r="N10" s="33"/>
      <c r="O10" s="11" t="s">
        <v>238</v>
      </c>
    </row>
    <row r="11" spans="1:15" ht="12.75" customHeight="1">
      <c r="A11" s="25" t="s">
        <v>175</v>
      </c>
      <c r="B11" s="26" t="s">
        <v>133</v>
      </c>
      <c r="C11" s="27">
        <v>39377</v>
      </c>
      <c r="D11" s="26" t="s">
        <v>123</v>
      </c>
      <c r="E11" s="26"/>
      <c r="F11" s="26"/>
      <c r="G11" s="28">
        <f t="shared" si="0"/>
        <v>758.78</v>
      </c>
      <c r="H11" s="29" t="s">
        <v>268</v>
      </c>
      <c r="I11" s="30" t="s">
        <v>213</v>
      </c>
      <c r="J11" s="34">
        <v>120.28</v>
      </c>
      <c r="K11" s="34"/>
      <c r="L11" s="34">
        <v>476</v>
      </c>
      <c r="M11" s="34">
        <v>122.5</v>
      </c>
      <c r="N11" s="35">
        <v>40</v>
      </c>
      <c r="O11" s="31" t="s">
        <v>238</v>
      </c>
    </row>
    <row r="12" spans="1:15" ht="12.75" customHeight="1">
      <c r="A12" s="10" t="s">
        <v>175</v>
      </c>
      <c r="B12" s="3" t="s">
        <v>132</v>
      </c>
      <c r="C12" s="5">
        <v>39385</v>
      </c>
      <c r="D12" s="3" t="s">
        <v>123</v>
      </c>
      <c r="E12" s="3"/>
      <c r="F12" s="3"/>
      <c r="G12" s="8">
        <f t="shared" si="0"/>
        <v>546.13</v>
      </c>
      <c r="H12" s="12" t="s">
        <v>276</v>
      </c>
      <c r="I12" s="4" t="s">
        <v>208</v>
      </c>
      <c r="J12" s="32">
        <v>274.03</v>
      </c>
      <c r="K12" s="32"/>
      <c r="L12" s="32">
        <v>174.6</v>
      </c>
      <c r="M12" s="32">
        <v>97.5</v>
      </c>
      <c r="N12" s="33"/>
      <c r="O12" s="11" t="s">
        <v>238</v>
      </c>
    </row>
    <row r="13" spans="1:15" ht="12.75" customHeight="1">
      <c r="A13" s="25" t="s">
        <v>175</v>
      </c>
      <c r="B13" s="26" t="s">
        <v>122</v>
      </c>
      <c r="C13" s="27">
        <v>39388</v>
      </c>
      <c r="D13" s="26" t="s">
        <v>123</v>
      </c>
      <c r="E13" s="26"/>
      <c r="F13" s="26"/>
      <c r="G13" s="28">
        <f t="shared" si="0"/>
        <v>1172.04</v>
      </c>
      <c r="H13" s="29" t="s">
        <v>267</v>
      </c>
      <c r="I13" s="30" t="s">
        <v>6</v>
      </c>
      <c r="J13" s="34">
        <v>23.86</v>
      </c>
      <c r="K13" s="34">
        <v>307.3</v>
      </c>
      <c r="L13" s="34">
        <v>291.38</v>
      </c>
      <c r="M13" s="34">
        <v>147.5</v>
      </c>
      <c r="N13" s="35">
        <f>22+380</f>
        <v>402</v>
      </c>
      <c r="O13" s="31" t="s">
        <v>238</v>
      </c>
    </row>
    <row r="14" spans="1:15" ht="12.75" customHeight="1">
      <c r="A14" s="10" t="s">
        <v>175</v>
      </c>
      <c r="B14" s="3" t="s">
        <v>124</v>
      </c>
      <c r="C14" s="5">
        <v>39403</v>
      </c>
      <c r="D14" s="3" t="s">
        <v>125</v>
      </c>
      <c r="E14" s="3"/>
      <c r="F14" s="3"/>
      <c r="G14" s="8">
        <f t="shared" si="0"/>
        <v>759.73</v>
      </c>
      <c r="H14" s="12" t="s">
        <v>278</v>
      </c>
      <c r="I14" s="4" t="s">
        <v>209</v>
      </c>
      <c r="J14" s="32">
        <v>85</v>
      </c>
      <c r="K14" s="32">
        <v>329.09</v>
      </c>
      <c r="L14" s="32">
        <v>149.64</v>
      </c>
      <c r="M14" s="32">
        <v>96</v>
      </c>
      <c r="N14" s="33">
        <v>100</v>
      </c>
      <c r="O14" s="11" t="s">
        <v>238</v>
      </c>
    </row>
    <row r="15" spans="1:15" ht="12.75" customHeight="1">
      <c r="A15" s="25" t="s">
        <v>175</v>
      </c>
      <c r="B15" s="26" t="s">
        <v>128</v>
      </c>
      <c r="C15" s="27">
        <v>39501</v>
      </c>
      <c r="D15" s="26" t="s">
        <v>129</v>
      </c>
      <c r="E15" s="26"/>
      <c r="F15" s="26"/>
      <c r="G15" s="28">
        <f t="shared" si="0"/>
        <v>897.9100000000001</v>
      </c>
      <c r="H15" s="29" t="s">
        <v>277</v>
      </c>
      <c r="I15" s="30" t="s">
        <v>210</v>
      </c>
      <c r="J15" s="34">
        <v>23.86</v>
      </c>
      <c r="K15" s="34">
        <v>297</v>
      </c>
      <c r="L15" s="34">
        <v>311.55</v>
      </c>
      <c r="M15" s="34">
        <v>171.5</v>
      </c>
      <c r="N15" s="35">
        <v>94</v>
      </c>
      <c r="O15" s="31" t="s">
        <v>239</v>
      </c>
    </row>
    <row r="16" spans="1:15" ht="12.75" customHeight="1">
      <c r="A16" s="10" t="s">
        <v>175</v>
      </c>
      <c r="B16" s="3" t="s">
        <v>130</v>
      </c>
      <c r="C16" s="5">
        <v>39536</v>
      </c>
      <c r="D16" s="3" t="s">
        <v>131</v>
      </c>
      <c r="E16" s="3"/>
      <c r="F16" s="3"/>
      <c r="G16" s="8">
        <f t="shared" si="0"/>
        <v>767</v>
      </c>
      <c r="H16" s="12" t="s">
        <v>277</v>
      </c>
      <c r="I16" s="4" t="s">
        <v>211</v>
      </c>
      <c r="J16" s="32">
        <v>23.86</v>
      </c>
      <c r="K16" s="32">
        <v>297</v>
      </c>
      <c r="L16" s="32">
        <v>268.64</v>
      </c>
      <c r="M16" s="32">
        <v>122.5</v>
      </c>
      <c r="N16" s="33">
        <v>55</v>
      </c>
      <c r="O16" s="11" t="s">
        <v>239</v>
      </c>
    </row>
    <row r="17" spans="1:15" ht="12.75" customHeight="1">
      <c r="A17" s="25" t="s">
        <v>175</v>
      </c>
      <c r="B17" s="26" t="s">
        <v>75</v>
      </c>
      <c r="C17" s="27">
        <v>39551</v>
      </c>
      <c r="D17" s="26" t="s">
        <v>126</v>
      </c>
      <c r="E17" s="26"/>
      <c r="F17" s="26"/>
      <c r="G17" s="28">
        <f t="shared" si="0"/>
        <v>701.03</v>
      </c>
      <c r="H17" s="29" t="s">
        <v>260</v>
      </c>
      <c r="I17" s="30" t="s">
        <v>203</v>
      </c>
      <c r="J17" s="34">
        <v>25.24</v>
      </c>
      <c r="K17" s="34">
        <v>247.5</v>
      </c>
      <c r="L17" s="34">
        <v>297.04</v>
      </c>
      <c r="M17" s="34">
        <v>101.25</v>
      </c>
      <c r="N17" s="35">
        <v>30</v>
      </c>
      <c r="O17" s="31" t="s">
        <v>240</v>
      </c>
    </row>
    <row r="18" spans="1:15" ht="12.75" customHeight="1">
      <c r="A18" s="10" t="s">
        <v>175</v>
      </c>
      <c r="B18" s="3" t="s">
        <v>134</v>
      </c>
      <c r="C18" s="5">
        <v>39604</v>
      </c>
      <c r="D18" s="3" t="s">
        <v>121</v>
      </c>
      <c r="E18" s="3"/>
      <c r="F18" s="3"/>
      <c r="G18" s="8">
        <f t="shared" si="0"/>
        <v>660.04</v>
      </c>
      <c r="H18" s="12" t="s">
        <v>268</v>
      </c>
      <c r="I18" s="4" t="s">
        <v>196</v>
      </c>
      <c r="J18" s="32">
        <v>135.4</v>
      </c>
      <c r="K18" s="32"/>
      <c r="L18" s="32">
        <v>362.14</v>
      </c>
      <c r="M18" s="32">
        <v>122.5</v>
      </c>
      <c r="N18" s="33">
        <v>40</v>
      </c>
      <c r="O18" s="11" t="s">
        <v>240</v>
      </c>
    </row>
    <row r="19" spans="1:15" ht="12.75" customHeight="1">
      <c r="A19" s="25" t="s">
        <v>175</v>
      </c>
      <c r="B19" s="26" t="s">
        <v>127</v>
      </c>
      <c r="C19" s="27">
        <v>39613</v>
      </c>
      <c r="D19" s="26" t="s">
        <v>121</v>
      </c>
      <c r="E19" s="26"/>
      <c r="F19" s="26"/>
      <c r="G19" s="28">
        <f t="shared" si="0"/>
        <v>202.37</v>
      </c>
      <c r="H19" s="29" t="s">
        <v>254</v>
      </c>
      <c r="I19" s="30" t="s">
        <v>212</v>
      </c>
      <c r="J19" s="34">
        <v>25.24</v>
      </c>
      <c r="K19" s="34"/>
      <c r="L19" s="34">
        <v>118.63</v>
      </c>
      <c r="M19" s="34">
        <v>58.5</v>
      </c>
      <c r="N19" s="35"/>
      <c r="O19" s="31" t="s">
        <v>240</v>
      </c>
    </row>
    <row r="20" spans="1:15" ht="12.75" customHeight="1">
      <c r="A20" s="10" t="s">
        <v>10</v>
      </c>
      <c r="B20" s="3" t="s">
        <v>30</v>
      </c>
      <c r="C20" s="5">
        <v>39358</v>
      </c>
      <c r="D20" s="3" t="s">
        <v>31</v>
      </c>
      <c r="E20" s="3"/>
      <c r="F20" s="3"/>
      <c r="G20" s="8">
        <f t="shared" si="0"/>
        <v>2097.63</v>
      </c>
      <c r="H20" s="12" t="s">
        <v>281</v>
      </c>
      <c r="I20" s="4" t="s">
        <v>1</v>
      </c>
      <c r="J20" s="32"/>
      <c r="K20" s="32">
        <v>620.2</v>
      </c>
      <c r="L20" s="32">
        <v>800.37</v>
      </c>
      <c r="M20" s="32">
        <v>272</v>
      </c>
      <c r="N20" s="33">
        <f>181+83.96+140.1</f>
        <v>405.05999999999995</v>
      </c>
      <c r="O20" s="11" t="s">
        <v>238</v>
      </c>
    </row>
    <row r="21" spans="1:15" ht="12.75" customHeight="1">
      <c r="A21" s="25" t="s">
        <v>10</v>
      </c>
      <c r="B21" s="26" t="s">
        <v>35</v>
      </c>
      <c r="C21" s="27">
        <v>39365</v>
      </c>
      <c r="D21" s="26" t="s">
        <v>36</v>
      </c>
      <c r="E21" s="26"/>
      <c r="F21" s="26"/>
      <c r="G21" s="28">
        <f t="shared" si="0"/>
        <v>1203.34</v>
      </c>
      <c r="H21" s="29" t="s">
        <v>259</v>
      </c>
      <c r="I21" s="30" t="s">
        <v>220</v>
      </c>
      <c r="J21" s="34"/>
      <c r="K21" s="34">
        <v>312.1</v>
      </c>
      <c r="L21" s="34">
        <v>538.16</v>
      </c>
      <c r="M21" s="34">
        <v>160</v>
      </c>
      <c r="N21" s="35">
        <f>54+66.8+72.28</f>
        <v>193.07999999999998</v>
      </c>
      <c r="O21" s="31" t="s">
        <v>238</v>
      </c>
    </row>
    <row r="22" spans="1:15" ht="12.75" customHeight="1">
      <c r="A22" s="10" t="s">
        <v>10</v>
      </c>
      <c r="B22" s="3" t="s">
        <v>37</v>
      </c>
      <c r="C22" s="5">
        <v>39379</v>
      </c>
      <c r="D22" s="3" t="s">
        <v>36</v>
      </c>
      <c r="E22" s="3"/>
      <c r="F22" s="3"/>
      <c r="G22" s="8">
        <f t="shared" si="0"/>
        <v>1773.16</v>
      </c>
      <c r="H22" s="12" t="s">
        <v>259</v>
      </c>
      <c r="I22" s="4" t="s">
        <v>222</v>
      </c>
      <c r="J22" s="32"/>
      <c r="K22" s="32">
        <v>156.8</v>
      </c>
      <c r="L22" s="32">
        <v>920.6</v>
      </c>
      <c r="M22" s="32">
        <v>256</v>
      </c>
      <c r="N22" s="33">
        <f>28.56+290.2+121</f>
        <v>439.76</v>
      </c>
      <c r="O22" s="11" t="s">
        <v>238</v>
      </c>
    </row>
    <row r="23" spans="1:15" ht="12.75" customHeight="1">
      <c r="A23" s="25" t="s">
        <v>10</v>
      </c>
      <c r="B23" s="26" t="s">
        <v>51</v>
      </c>
      <c r="C23" s="27">
        <v>39387</v>
      </c>
      <c r="D23" s="26" t="s">
        <v>52</v>
      </c>
      <c r="E23" s="26"/>
      <c r="F23" s="26"/>
      <c r="G23" s="28">
        <f t="shared" si="0"/>
        <v>861.36</v>
      </c>
      <c r="H23" s="29" t="s">
        <v>282</v>
      </c>
      <c r="I23" s="30" t="s">
        <v>221</v>
      </c>
      <c r="J23" s="34"/>
      <c r="K23" s="34">
        <v>532.11</v>
      </c>
      <c r="L23" s="34">
        <v>158</v>
      </c>
      <c r="M23" s="34">
        <v>162.75</v>
      </c>
      <c r="N23" s="35">
        <v>8.5</v>
      </c>
      <c r="O23" s="31" t="s">
        <v>238</v>
      </c>
    </row>
    <row r="24" spans="1:15" ht="12.75" customHeight="1">
      <c r="A24" s="10" t="s">
        <v>10</v>
      </c>
      <c r="B24" s="3" t="s">
        <v>45</v>
      </c>
      <c r="C24" s="5">
        <v>39395</v>
      </c>
      <c r="D24" s="3" t="s">
        <v>34</v>
      </c>
      <c r="E24" s="3"/>
      <c r="F24" s="3"/>
      <c r="G24" s="8">
        <f t="shared" si="0"/>
        <v>1194.58</v>
      </c>
      <c r="H24" s="12" t="s">
        <v>279</v>
      </c>
      <c r="I24" s="4" t="s">
        <v>224</v>
      </c>
      <c r="J24" s="32"/>
      <c r="K24" s="32">
        <v>627.3</v>
      </c>
      <c r="L24" s="32">
        <v>240.04</v>
      </c>
      <c r="M24" s="32">
        <v>122.5</v>
      </c>
      <c r="N24" s="33">
        <f>189.1+15.64</f>
        <v>204.74</v>
      </c>
      <c r="O24" s="11" t="s">
        <v>238</v>
      </c>
    </row>
    <row r="25" spans="1:15" ht="12.75" customHeight="1">
      <c r="A25" s="25" t="s">
        <v>10</v>
      </c>
      <c r="B25" s="26" t="s">
        <v>33</v>
      </c>
      <c r="C25" s="27">
        <v>39400</v>
      </c>
      <c r="D25" s="26" t="s">
        <v>34</v>
      </c>
      <c r="E25" s="26"/>
      <c r="F25" s="26"/>
      <c r="G25" s="28">
        <f t="shared" si="0"/>
        <v>1184.19</v>
      </c>
      <c r="H25" s="29" t="s">
        <v>262</v>
      </c>
      <c r="I25" s="30" t="s">
        <v>223</v>
      </c>
      <c r="J25" s="34"/>
      <c r="K25" s="34">
        <v>357.3</v>
      </c>
      <c r="L25" s="34">
        <v>482.37</v>
      </c>
      <c r="M25" s="34">
        <v>147</v>
      </c>
      <c r="N25" s="35">
        <f>26.85+48.78+121.89</f>
        <v>197.51999999999998</v>
      </c>
      <c r="O25" s="31" t="s">
        <v>238</v>
      </c>
    </row>
    <row r="26" spans="1:15" ht="12.75" customHeight="1">
      <c r="A26" s="10" t="s">
        <v>10</v>
      </c>
      <c r="B26" s="3" t="s">
        <v>38</v>
      </c>
      <c r="C26" s="5">
        <v>39414</v>
      </c>
      <c r="D26" s="3" t="s">
        <v>34</v>
      </c>
      <c r="E26" s="3"/>
      <c r="F26" s="3"/>
      <c r="G26" s="8">
        <f t="shared" si="0"/>
        <v>1669.76</v>
      </c>
      <c r="H26" s="12" t="s">
        <v>259</v>
      </c>
      <c r="I26" s="4" t="s">
        <v>0</v>
      </c>
      <c r="J26" s="32"/>
      <c r="K26" s="32">
        <v>405.09</v>
      </c>
      <c r="L26" s="32">
        <v>690.45</v>
      </c>
      <c r="M26" s="32">
        <v>224</v>
      </c>
      <c r="N26" s="33">
        <f>201.8+21.42+127</f>
        <v>350.22</v>
      </c>
      <c r="O26" s="11" t="s">
        <v>238</v>
      </c>
    </row>
    <row r="27" spans="1:15" ht="12.75" customHeight="1">
      <c r="A27" s="25" t="s">
        <v>10</v>
      </c>
      <c r="B27" s="26" t="s">
        <v>28</v>
      </c>
      <c r="C27" s="27">
        <v>39417</v>
      </c>
      <c r="D27" s="26" t="s">
        <v>29</v>
      </c>
      <c r="E27" s="26"/>
      <c r="F27" s="26"/>
      <c r="G27" s="28">
        <f t="shared" si="0"/>
        <v>1466.05</v>
      </c>
      <c r="H27" s="29" t="s">
        <v>283</v>
      </c>
      <c r="I27" s="30" t="s">
        <v>225</v>
      </c>
      <c r="J27" s="34"/>
      <c r="K27" s="34">
        <v>426.7</v>
      </c>
      <c r="L27" s="34">
        <v>550.11</v>
      </c>
      <c r="M27" s="34">
        <v>224</v>
      </c>
      <c r="N27" s="35">
        <f>21.42+243.82</f>
        <v>265.24</v>
      </c>
      <c r="O27" s="31" t="s">
        <v>238</v>
      </c>
    </row>
    <row r="28" spans="1:15" ht="12.75" customHeight="1">
      <c r="A28" s="10" t="s">
        <v>10</v>
      </c>
      <c r="B28" s="3" t="s">
        <v>39</v>
      </c>
      <c r="C28" s="5">
        <v>39429</v>
      </c>
      <c r="D28" s="3" t="s">
        <v>40</v>
      </c>
      <c r="E28" s="3"/>
      <c r="F28" s="3"/>
      <c r="G28" s="8">
        <f t="shared" si="0"/>
        <v>2993.88</v>
      </c>
      <c r="H28" s="12" t="s">
        <v>284</v>
      </c>
      <c r="I28" s="4" t="s">
        <v>4</v>
      </c>
      <c r="J28" s="32"/>
      <c r="K28" s="32">
        <v>1183.21</v>
      </c>
      <c r="L28" s="32">
        <v>1265.17</v>
      </c>
      <c r="M28" s="32">
        <v>230</v>
      </c>
      <c r="N28" s="33">
        <f>117.23+198.27</f>
        <v>315.5</v>
      </c>
      <c r="O28" s="11" t="s">
        <v>238</v>
      </c>
    </row>
    <row r="29" spans="1:15" ht="12.75" customHeight="1">
      <c r="A29" s="25" t="s">
        <v>10</v>
      </c>
      <c r="B29" s="26" t="s">
        <v>44</v>
      </c>
      <c r="C29" s="27">
        <v>39452</v>
      </c>
      <c r="D29" s="26" t="s">
        <v>25</v>
      </c>
      <c r="E29" s="26"/>
      <c r="F29" s="26"/>
      <c r="G29" s="28">
        <f t="shared" si="0"/>
        <v>1325.21</v>
      </c>
      <c r="H29" s="29" t="s">
        <v>285</v>
      </c>
      <c r="I29" s="30" t="s">
        <v>227</v>
      </c>
      <c r="J29" s="34"/>
      <c r="K29" s="34">
        <v>1019</v>
      </c>
      <c r="L29" s="34">
        <v>164.98</v>
      </c>
      <c r="M29" s="34">
        <v>88.5</v>
      </c>
      <c r="N29" s="35">
        <f>23+29.73</f>
        <v>52.730000000000004</v>
      </c>
      <c r="O29" s="31" t="s">
        <v>239</v>
      </c>
    </row>
    <row r="30" spans="1:15" ht="12.75" customHeight="1">
      <c r="A30" s="10" t="s">
        <v>10</v>
      </c>
      <c r="B30" s="3" t="s">
        <v>26</v>
      </c>
      <c r="C30" s="5">
        <v>39560</v>
      </c>
      <c r="D30" s="3" t="s">
        <v>27</v>
      </c>
      <c r="E30" s="3"/>
      <c r="F30" s="3"/>
      <c r="G30" s="8">
        <f t="shared" si="0"/>
        <v>634.09</v>
      </c>
      <c r="H30" s="12" t="s">
        <v>272</v>
      </c>
      <c r="I30" s="4" t="s">
        <v>231</v>
      </c>
      <c r="J30" s="32"/>
      <c r="K30" s="32">
        <v>334.51</v>
      </c>
      <c r="L30" s="32">
        <v>150.35</v>
      </c>
      <c r="M30" s="32">
        <v>96</v>
      </c>
      <c r="N30" s="33">
        <f>38.95+14.28</f>
        <v>53.230000000000004</v>
      </c>
      <c r="O30" s="11" t="s">
        <v>240</v>
      </c>
    </row>
    <row r="31" spans="1:15" ht="12.75" customHeight="1">
      <c r="A31" s="25" t="s">
        <v>10</v>
      </c>
      <c r="B31" s="26" t="s">
        <v>48</v>
      </c>
      <c r="C31" s="27">
        <v>39567</v>
      </c>
      <c r="D31" s="26" t="s">
        <v>27</v>
      </c>
      <c r="E31" s="26"/>
      <c r="F31" s="26"/>
      <c r="G31" s="28">
        <f t="shared" si="0"/>
        <v>1341.8</v>
      </c>
      <c r="H31" s="29" t="s">
        <v>264</v>
      </c>
      <c r="I31" s="30" t="s">
        <v>232</v>
      </c>
      <c r="J31" s="34"/>
      <c r="K31" s="34">
        <v>808</v>
      </c>
      <c r="L31" s="34">
        <v>345.53</v>
      </c>
      <c r="M31" s="34">
        <v>160</v>
      </c>
      <c r="N31" s="35">
        <f>14.28+13.99</f>
        <v>28.27</v>
      </c>
      <c r="O31" s="31" t="s">
        <v>240</v>
      </c>
    </row>
    <row r="32" spans="1:15" ht="12.75" customHeight="1">
      <c r="A32" s="10" t="s">
        <v>10</v>
      </c>
      <c r="B32" s="3" t="s">
        <v>41</v>
      </c>
      <c r="C32" s="5">
        <v>39570</v>
      </c>
      <c r="D32" s="3" t="s">
        <v>25</v>
      </c>
      <c r="E32" s="3"/>
      <c r="F32" s="3"/>
      <c r="G32" s="8">
        <f t="shared" si="0"/>
        <v>989.0899999999999</v>
      </c>
      <c r="H32" s="12" t="s">
        <v>259</v>
      </c>
      <c r="I32" s="4" t="s">
        <v>3</v>
      </c>
      <c r="J32" s="32"/>
      <c r="K32" s="32">
        <v>352.51</v>
      </c>
      <c r="L32" s="32">
        <v>460.3</v>
      </c>
      <c r="M32" s="32">
        <v>96</v>
      </c>
      <c r="N32" s="33">
        <f>14.28+66</f>
        <v>80.28</v>
      </c>
      <c r="O32" s="11" t="s">
        <v>240</v>
      </c>
    </row>
    <row r="33" spans="1:15" ht="12.75" customHeight="1">
      <c r="A33" s="25" t="s">
        <v>10</v>
      </c>
      <c r="B33" s="26" t="s">
        <v>42</v>
      </c>
      <c r="C33" s="27">
        <v>39584</v>
      </c>
      <c r="D33" s="26" t="s">
        <v>43</v>
      </c>
      <c r="E33" s="26"/>
      <c r="F33" s="26"/>
      <c r="G33" s="28">
        <f t="shared" si="0"/>
        <v>1287.29</v>
      </c>
      <c r="H33" s="29" t="s">
        <v>259</v>
      </c>
      <c r="I33" s="30" t="s">
        <v>245</v>
      </c>
      <c r="J33" s="34"/>
      <c r="K33" s="34">
        <v>406.99</v>
      </c>
      <c r="L33" s="34">
        <v>460.3</v>
      </c>
      <c r="M33" s="34">
        <v>112</v>
      </c>
      <c r="N33" s="35">
        <f>12+102+194</f>
        <v>308</v>
      </c>
      <c r="O33" s="31" t="s">
        <v>240</v>
      </c>
    </row>
    <row r="34" spans="1:15" ht="12.75" customHeight="1">
      <c r="A34" s="10" t="s">
        <v>10</v>
      </c>
      <c r="B34" s="3" t="s">
        <v>32</v>
      </c>
      <c r="C34" s="5">
        <v>39589</v>
      </c>
      <c r="D34" s="3" t="s">
        <v>25</v>
      </c>
      <c r="E34" s="3"/>
      <c r="F34" s="3"/>
      <c r="G34" s="8">
        <f t="shared" si="0"/>
        <v>2548.13</v>
      </c>
      <c r="H34" s="12" t="s">
        <v>286</v>
      </c>
      <c r="I34" s="4" t="s">
        <v>226</v>
      </c>
      <c r="J34" s="32"/>
      <c r="K34" s="32">
        <v>1044.5</v>
      </c>
      <c r="L34" s="32">
        <v>936.09</v>
      </c>
      <c r="M34" s="32">
        <v>284.25</v>
      </c>
      <c r="N34" s="33">
        <f>261.39+21.9</f>
        <v>283.28999999999996</v>
      </c>
      <c r="O34" s="11" t="s">
        <v>240</v>
      </c>
    </row>
    <row r="35" spans="1:15" ht="12.75" customHeight="1">
      <c r="A35" s="25" t="s">
        <v>10</v>
      </c>
      <c r="B35" s="26" t="s">
        <v>49</v>
      </c>
      <c r="C35" s="27">
        <v>39646</v>
      </c>
      <c r="D35" s="26" t="s">
        <v>25</v>
      </c>
      <c r="E35" s="26"/>
      <c r="F35" s="26"/>
      <c r="G35" s="28">
        <f t="shared" si="0"/>
        <v>1899.22</v>
      </c>
      <c r="H35" s="29" t="s">
        <v>287</v>
      </c>
      <c r="I35" s="30" t="s">
        <v>2</v>
      </c>
      <c r="J35" s="34"/>
      <c r="K35" s="34">
        <v>1309</v>
      </c>
      <c r="L35" s="34">
        <v>169.79</v>
      </c>
      <c r="M35" s="34">
        <v>246.75</v>
      </c>
      <c r="N35" s="35">
        <f>35.98+35.7+102</f>
        <v>173.68</v>
      </c>
      <c r="O35" s="31" t="s">
        <v>241</v>
      </c>
    </row>
    <row r="36" spans="1:15" ht="12.75" customHeight="1">
      <c r="A36" s="10" t="s">
        <v>10</v>
      </c>
      <c r="B36" s="3" t="s">
        <v>50</v>
      </c>
      <c r="C36" s="5">
        <v>39676</v>
      </c>
      <c r="D36" s="3" t="s">
        <v>25</v>
      </c>
      <c r="E36" s="3"/>
      <c r="F36" s="3"/>
      <c r="G36" s="8">
        <f t="shared" si="0"/>
        <v>710.3199999999999</v>
      </c>
      <c r="H36" s="12" t="s">
        <v>288</v>
      </c>
      <c r="I36" s="4" t="s">
        <v>230</v>
      </c>
      <c r="J36" s="32"/>
      <c r="K36" s="32">
        <v>290.5</v>
      </c>
      <c r="L36" s="32">
        <v>239.4</v>
      </c>
      <c r="M36" s="32">
        <v>144</v>
      </c>
      <c r="N36" s="33">
        <f>21.42+15</f>
        <v>36.42</v>
      </c>
      <c r="O36" s="11" t="s">
        <v>241</v>
      </c>
    </row>
    <row r="37" spans="1:15" ht="12.75" customHeight="1">
      <c r="A37" s="25" t="s">
        <v>10</v>
      </c>
      <c r="B37" s="26" t="s">
        <v>47</v>
      </c>
      <c r="C37" s="27">
        <v>39696</v>
      </c>
      <c r="D37" s="26" t="s">
        <v>25</v>
      </c>
      <c r="E37" s="26"/>
      <c r="F37" s="26"/>
      <c r="G37" s="28">
        <f t="shared" si="0"/>
        <v>2496.8399999999997</v>
      </c>
      <c r="H37" s="29" t="s">
        <v>289</v>
      </c>
      <c r="I37" s="30" t="s">
        <v>229</v>
      </c>
      <c r="J37" s="34"/>
      <c r="K37" s="34">
        <v>940.49</v>
      </c>
      <c r="L37" s="34">
        <v>1007</v>
      </c>
      <c r="M37" s="34">
        <v>144</v>
      </c>
      <c r="N37" s="35">
        <f>40+365.35</f>
        <v>405.35</v>
      </c>
      <c r="O37" s="31" t="s">
        <v>241</v>
      </c>
    </row>
    <row r="38" spans="1:15" ht="12.75" customHeight="1">
      <c r="A38" s="10" t="s">
        <v>10</v>
      </c>
      <c r="B38" s="3" t="s">
        <v>46</v>
      </c>
      <c r="C38" s="5">
        <v>39701</v>
      </c>
      <c r="D38" s="3" t="s">
        <v>25</v>
      </c>
      <c r="E38" s="3"/>
      <c r="F38" s="3"/>
      <c r="G38" s="8">
        <f t="shared" si="0"/>
        <v>902.4499999999999</v>
      </c>
      <c r="H38" s="12" t="s">
        <v>290</v>
      </c>
      <c r="I38" s="4" t="s">
        <v>228</v>
      </c>
      <c r="J38" s="32"/>
      <c r="K38" s="32">
        <v>449.5</v>
      </c>
      <c r="L38" s="32">
        <v>250.81</v>
      </c>
      <c r="M38" s="32">
        <v>80</v>
      </c>
      <c r="N38" s="33">
        <f>7.14+115</f>
        <v>122.14</v>
      </c>
      <c r="O38" s="11" t="s">
        <v>241</v>
      </c>
    </row>
    <row r="39" spans="1:15" ht="12.75" customHeight="1">
      <c r="A39" s="25" t="s">
        <v>10</v>
      </c>
      <c r="B39" s="26" t="s">
        <v>24</v>
      </c>
      <c r="C39" s="27">
        <v>39707</v>
      </c>
      <c r="D39" s="26" t="s">
        <v>25</v>
      </c>
      <c r="E39" s="26"/>
      <c r="F39" s="26"/>
      <c r="G39" s="28">
        <f t="shared" si="0"/>
        <v>1452.2800000000002</v>
      </c>
      <c r="H39" s="29" t="s">
        <v>259</v>
      </c>
      <c r="I39" s="30" t="s">
        <v>244</v>
      </c>
      <c r="J39" s="34"/>
      <c r="K39" s="34">
        <v>555.5</v>
      </c>
      <c r="L39" s="34">
        <v>575.36</v>
      </c>
      <c r="M39" s="34">
        <v>160</v>
      </c>
      <c r="N39" s="35">
        <f>101+21.42+39</f>
        <v>161.42000000000002</v>
      </c>
      <c r="O39" s="31" t="s">
        <v>241</v>
      </c>
    </row>
    <row r="40" spans="1:15" ht="12.75" customHeight="1">
      <c r="A40" s="10" t="s">
        <v>338</v>
      </c>
      <c r="B40" s="3" t="s">
        <v>323</v>
      </c>
      <c r="C40" s="5"/>
      <c r="D40" s="3"/>
      <c r="E40" s="3"/>
      <c r="F40" s="3"/>
      <c r="G40" s="8">
        <f t="shared" si="0"/>
        <v>1737.13</v>
      </c>
      <c r="H40" s="12" t="s">
        <v>325</v>
      </c>
      <c r="I40" s="4" t="s">
        <v>326</v>
      </c>
      <c r="J40" s="32">
        <v>60.6</v>
      </c>
      <c r="K40" s="32">
        <v>661.5</v>
      </c>
      <c r="L40" s="32">
        <v>553.32</v>
      </c>
      <c r="M40" s="32">
        <v>224</v>
      </c>
      <c r="N40" s="33">
        <v>237.71</v>
      </c>
      <c r="O40" s="11"/>
    </row>
    <row r="41" spans="1:15" ht="12.75" customHeight="1">
      <c r="A41" s="25" t="s">
        <v>338</v>
      </c>
      <c r="B41" s="26" t="s">
        <v>324</v>
      </c>
      <c r="C41" s="27"/>
      <c r="D41" s="26"/>
      <c r="E41" s="26"/>
      <c r="F41" s="26"/>
      <c r="G41" s="28">
        <f t="shared" si="0"/>
        <v>735</v>
      </c>
      <c r="H41" s="29" t="s">
        <v>259</v>
      </c>
      <c r="I41" s="30" t="s">
        <v>187</v>
      </c>
      <c r="J41" s="34">
        <v>58</v>
      </c>
      <c r="K41" s="34">
        <v>302.1</v>
      </c>
      <c r="L41" s="34">
        <v>230.15</v>
      </c>
      <c r="M41" s="34">
        <v>96</v>
      </c>
      <c r="N41" s="35">
        <f>20+28.75</f>
        <v>48.75</v>
      </c>
      <c r="O41" s="31"/>
    </row>
    <row r="42" spans="1:15" ht="12.75" customHeight="1">
      <c r="A42" s="10" t="s">
        <v>181</v>
      </c>
      <c r="B42" s="3" t="s">
        <v>162</v>
      </c>
      <c r="C42" s="5">
        <v>39361</v>
      </c>
      <c r="D42" s="3" t="s">
        <v>163</v>
      </c>
      <c r="E42" s="3"/>
      <c r="F42" s="3"/>
      <c r="G42" s="8">
        <f t="shared" si="0"/>
        <v>1716.98</v>
      </c>
      <c r="H42" s="12" t="s">
        <v>254</v>
      </c>
      <c r="I42" s="4" t="s">
        <v>201</v>
      </c>
      <c r="J42" s="32">
        <v>814.37</v>
      </c>
      <c r="K42" s="32"/>
      <c r="L42" s="32">
        <f>342.18+342.18</f>
        <v>684.36</v>
      </c>
      <c r="M42" s="32">
        <v>218.25</v>
      </c>
      <c r="N42" s="33"/>
      <c r="O42" s="11" t="s">
        <v>238</v>
      </c>
    </row>
    <row r="43" spans="1:15" ht="12.75" customHeight="1">
      <c r="A43" s="25" t="s">
        <v>181</v>
      </c>
      <c r="B43" s="26" t="s">
        <v>159</v>
      </c>
      <c r="C43" s="27">
        <v>39509</v>
      </c>
      <c r="D43" s="26" t="s">
        <v>160</v>
      </c>
      <c r="E43" s="26"/>
      <c r="F43" s="26"/>
      <c r="G43" s="28">
        <f t="shared" si="0"/>
        <v>1499.58</v>
      </c>
      <c r="H43" s="29" t="s">
        <v>259</v>
      </c>
      <c r="I43" s="30" t="s">
        <v>199</v>
      </c>
      <c r="J43" s="34">
        <v>69.14</v>
      </c>
      <c r="K43" s="34">
        <v>386.99</v>
      </c>
      <c r="L43" s="34">
        <v>690.45</v>
      </c>
      <c r="M43" s="34">
        <v>224</v>
      </c>
      <c r="N43" s="35">
        <f>105+24</f>
        <v>129</v>
      </c>
      <c r="O43" s="31" t="s">
        <v>239</v>
      </c>
    </row>
    <row r="44" spans="1:15" ht="12.75" customHeight="1">
      <c r="A44" s="10" t="s">
        <v>181</v>
      </c>
      <c r="B44" s="3" t="s">
        <v>55</v>
      </c>
      <c r="C44" s="5">
        <v>39574</v>
      </c>
      <c r="D44" s="3" t="s">
        <v>161</v>
      </c>
      <c r="E44" s="3"/>
      <c r="F44" s="3"/>
      <c r="G44" s="8">
        <f t="shared" si="0"/>
        <v>999.12</v>
      </c>
      <c r="H44" s="12" t="s">
        <v>259</v>
      </c>
      <c r="I44" s="4" t="s">
        <v>195</v>
      </c>
      <c r="J44" s="32">
        <v>55.52</v>
      </c>
      <c r="K44" s="32">
        <v>292.5</v>
      </c>
      <c r="L44" s="32">
        <v>472.52</v>
      </c>
      <c r="M44" s="32">
        <v>96</v>
      </c>
      <c r="N44" s="33">
        <f>15.08+67.5</f>
        <v>82.58</v>
      </c>
      <c r="O44" s="11" t="s">
        <v>240</v>
      </c>
    </row>
    <row r="45" spans="1:15" ht="12.75" customHeight="1">
      <c r="A45" s="25" t="s">
        <v>181</v>
      </c>
      <c r="B45" s="26" t="s">
        <v>61</v>
      </c>
      <c r="C45" s="27">
        <v>39687</v>
      </c>
      <c r="D45" s="26" t="s">
        <v>164</v>
      </c>
      <c r="E45" s="26"/>
      <c r="F45" s="26"/>
      <c r="G45" s="28">
        <f t="shared" si="0"/>
        <v>1083.54</v>
      </c>
      <c r="H45" s="29" t="s">
        <v>271</v>
      </c>
      <c r="I45" s="30" t="s">
        <v>198</v>
      </c>
      <c r="J45" s="34">
        <v>55.54</v>
      </c>
      <c r="K45" s="34">
        <v>474.5</v>
      </c>
      <c r="L45" s="34">
        <v>417</v>
      </c>
      <c r="M45" s="34">
        <v>136.5</v>
      </c>
      <c r="N45" s="35"/>
      <c r="O45" s="31" t="s">
        <v>241</v>
      </c>
    </row>
    <row r="46" spans="1:15" ht="12.75" customHeight="1">
      <c r="A46" s="10" t="s">
        <v>184</v>
      </c>
      <c r="B46" s="3" t="s">
        <v>62</v>
      </c>
      <c r="C46" s="5">
        <v>39508</v>
      </c>
      <c r="D46" s="3" t="s">
        <v>63</v>
      </c>
      <c r="E46" s="3"/>
      <c r="F46" s="3"/>
      <c r="G46" s="8">
        <f t="shared" si="0"/>
        <v>1593.79</v>
      </c>
      <c r="H46" s="12" t="s">
        <v>274</v>
      </c>
      <c r="I46" s="4" t="s">
        <v>202</v>
      </c>
      <c r="J46" s="32">
        <v>698.14</v>
      </c>
      <c r="K46" s="32"/>
      <c r="L46" s="32">
        <v>642.15</v>
      </c>
      <c r="M46" s="32">
        <v>253.5</v>
      </c>
      <c r="N46" s="33"/>
      <c r="O46" s="11" t="s">
        <v>239</v>
      </c>
    </row>
    <row r="47" spans="1:15" ht="12.75" customHeight="1">
      <c r="A47" s="25" t="s">
        <v>184</v>
      </c>
      <c r="B47" s="26" t="s">
        <v>64</v>
      </c>
      <c r="C47" s="27">
        <v>39552</v>
      </c>
      <c r="D47" s="26" t="s">
        <v>63</v>
      </c>
      <c r="E47" s="26"/>
      <c r="F47" s="26"/>
      <c r="G47" s="28">
        <f t="shared" si="0"/>
        <v>1313.71</v>
      </c>
      <c r="H47" s="29" t="s">
        <v>274</v>
      </c>
      <c r="I47" s="30" t="s">
        <v>203</v>
      </c>
      <c r="J47" s="34">
        <v>82.93</v>
      </c>
      <c r="K47" s="34">
        <v>258.89</v>
      </c>
      <c r="L47" s="34">
        <v>607.11</v>
      </c>
      <c r="M47" s="34">
        <v>136.5</v>
      </c>
      <c r="N47" s="35">
        <v>228.28</v>
      </c>
      <c r="O47" s="31" t="s">
        <v>240</v>
      </c>
    </row>
    <row r="48" spans="1:15" ht="12.75" customHeight="1">
      <c r="A48" s="10" t="s">
        <v>184</v>
      </c>
      <c r="B48" s="3" t="s">
        <v>65</v>
      </c>
      <c r="C48" s="5">
        <v>39571</v>
      </c>
      <c r="D48" s="3" t="s">
        <v>63</v>
      </c>
      <c r="E48" s="3"/>
      <c r="F48" s="3"/>
      <c r="G48" s="8">
        <f t="shared" si="0"/>
        <v>230.24</v>
      </c>
      <c r="H48" s="12" t="s">
        <v>275</v>
      </c>
      <c r="I48" s="4" t="s">
        <v>186</v>
      </c>
      <c r="J48" s="32">
        <v>86.86</v>
      </c>
      <c r="K48" s="32"/>
      <c r="L48" s="32">
        <v>77.38</v>
      </c>
      <c r="M48" s="32">
        <v>66</v>
      </c>
      <c r="N48" s="33"/>
      <c r="O48" s="11" t="s">
        <v>240</v>
      </c>
    </row>
    <row r="49" spans="1:15" ht="12.75" customHeight="1">
      <c r="A49" s="25" t="s">
        <v>184</v>
      </c>
      <c r="B49" s="26" t="s">
        <v>66</v>
      </c>
      <c r="C49" s="27">
        <v>39662</v>
      </c>
      <c r="D49" s="26" t="s">
        <v>63</v>
      </c>
      <c r="E49" s="26"/>
      <c r="F49" s="26"/>
      <c r="G49" s="28">
        <f t="shared" si="0"/>
        <v>723.86</v>
      </c>
      <c r="H49" s="29" t="s">
        <v>268</v>
      </c>
      <c r="I49" s="30" t="s">
        <v>186</v>
      </c>
      <c r="J49" s="34">
        <v>191.4</v>
      </c>
      <c r="K49" s="34"/>
      <c r="L49" s="34">
        <v>360.96</v>
      </c>
      <c r="M49" s="34">
        <v>171.5</v>
      </c>
      <c r="N49" s="35"/>
      <c r="O49" s="31" t="s">
        <v>241</v>
      </c>
    </row>
    <row r="50" spans="1:15" ht="12.75" customHeight="1">
      <c r="A50" s="10" t="s">
        <v>183</v>
      </c>
      <c r="B50" s="3" t="s">
        <v>69</v>
      </c>
      <c r="C50" s="5">
        <v>39385</v>
      </c>
      <c r="D50" s="3" t="s">
        <v>70</v>
      </c>
      <c r="E50" s="3"/>
      <c r="F50" s="3"/>
      <c r="G50" s="8">
        <f t="shared" si="0"/>
        <v>2758.26</v>
      </c>
      <c r="H50" s="12" t="s">
        <v>273</v>
      </c>
      <c r="I50" s="4" t="s">
        <v>197</v>
      </c>
      <c r="J50" s="32">
        <v>48.48</v>
      </c>
      <c r="K50" s="32">
        <v>632.6</v>
      </c>
      <c r="L50" s="32">
        <v>801.64</v>
      </c>
      <c r="M50" s="32">
        <v>671</v>
      </c>
      <c r="N50" s="33">
        <v>604.54</v>
      </c>
      <c r="O50" s="11" t="s">
        <v>238</v>
      </c>
    </row>
    <row r="51" spans="1:15" ht="12.75" customHeight="1">
      <c r="A51" s="25" t="s">
        <v>183</v>
      </c>
      <c r="B51" s="26" t="s">
        <v>67</v>
      </c>
      <c r="C51" s="27">
        <v>39561</v>
      </c>
      <c r="D51" s="26" t="s">
        <v>68</v>
      </c>
      <c r="E51" s="26"/>
      <c r="F51" s="26"/>
      <c r="G51" s="28">
        <f t="shared" si="0"/>
        <v>2518.17</v>
      </c>
      <c r="H51" s="29" t="s">
        <v>272</v>
      </c>
      <c r="I51" s="30" t="s">
        <v>8</v>
      </c>
      <c r="J51" s="34">
        <v>50</v>
      </c>
      <c r="K51" s="34">
        <v>736.5</v>
      </c>
      <c r="L51" s="34">
        <v>1166.2</v>
      </c>
      <c r="M51" s="34">
        <v>288</v>
      </c>
      <c r="N51" s="35">
        <v>277.47</v>
      </c>
      <c r="O51" s="31" t="s">
        <v>240</v>
      </c>
    </row>
    <row r="52" spans="1:15" ht="12.75" customHeight="1">
      <c r="A52" s="10" t="s">
        <v>183</v>
      </c>
      <c r="B52" s="3" t="s">
        <v>71</v>
      </c>
      <c r="C52" s="5">
        <v>39687</v>
      </c>
      <c r="D52" s="3" t="s">
        <v>72</v>
      </c>
      <c r="E52" s="3"/>
      <c r="F52" s="3"/>
      <c r="G52" s="8">
        <f t="shared" si="0"/>
        <v>1459.73</v>
      </c>
      <c r="H52" s="12" t="s">
        <v>271</v>
      </c>
      <c r="I52" s="4" t="s">
        <v>198</v>
      </c>
      <c r="J52" s="32">
        <v>50.02</v>
      </c>
      <c r="K52" s="32">
        <v>330.5</v>
      </c>
      <c r="L52" s="32">
        <v>556</v>
      </c>
      <c r="M52" s="32">
        <v>175.5</v>
      </c>
      <c r="N52" s="33">
        <v>347.71</v>
      </c>
      <c r="O52" s="11" t="s">
        <v>241</v>
      </c>
    </row>
    <row r="53" spans="1:15" ht="12.75" customHeight="1">
      <c r="A53" s="25" t="s">
        <v>185</v>
      </c>
      <c r="B53" s="26" t="s">
        <v>57</v>
      </c>
      <c r="C53" s="27">
        <v>39361</v>
      </c>
      <c r="D53" s="26" t="s">
        <v>58</v>
      </c>
      <c r="E53" s="26"/>
      <c r="F53" s="26"/>
      <c r="G53" s="28">
        <f t="shared" si="0"/>
        <v>1686.77</v>
      </c>
      <c r="H53" s="29" t="s">
        <v>254</v>
      </c>
      <c r="I53" s="30" t="s">
        <v>201</v>
      </c>
      <c r="J53" s="34">
        <v>653.11</v>
      </c>
      <c r="K53" s="34"/>
      <c r="L53" s="34">
        <v>819.16</v>
      </c>
      <c r="M53" s="34">
        <v>214.5</v>
      </c>
      <c r="N53" s="35"/>
      <c r="O53" s="31" t="s">
        <v>238</v>
      </c>
    </row>
    <row r="54" spans="1:15" ht="12.75" customHeight="1">
      <c r="A54" s="10" t="s">
        <v>185</v>
      </c>
      <c r="B54" s="3" t="s">
        <v>59</v>
      </c>
      <c r="C54" s="5">
        <v>39392</v>
      </c>
      <c r="D54" s="3" t="s">
        <v>60</v>
      </c>
      <c r="E54" s="3"/>
      <c r="F54" s="3"/>
      <c r="G54" s="8">
        <f t="shared" si="0"/>
        <v>172.96</v>
      </c>
      <c r="H54" s="12" t="s">
        <v>269</v>
      </c>
      <c r="I54" s="4" t="s">
        <v>193</v>
      </c>
      <c r="J54" s="32">
        <v>62.96</v>
      </c>
      <c r="K54" s="32"/>
      <c r="L54" s="32"/>
      <c r="M54" s="32">
        <v>110</v>
      </c>
      <c r="N54" s="33"/>
      <c r="O54" s="11" t="s">
        <v>238</v>
      </c>
    </row>
    <row r="55" spans="1:15" ht="12.75" customHeight="1">
      <c r="A55" s="25" t="s">
        <v>185</v>
      </c>
      <c r="B55" s="26" t="s">
        <v>53</v>
      </c>
      <c r="C55" s="27">
        <v>39513</v>
      </c>
      <c r="D55" s="26" t="s">
        <v>54</v>
      </c>
      <c r="E55" s="26"/>
      <c r="F55" s="26"/>
      <c r="G55" s="28">
        <f t="shared" si="0"/>
        <v>1451.58</v>
      </c>
      <c r="H55" s="29" t="s">
        <v>259</v>
      </c>
      <c r="I55" s="30" t="s">
        <v>199</v>
      </c>
      <c r="J55" s="34">
        <v>69.14</v>
      </c>
      <c r="K55" s="34">
        <v>386.99</v>
      </c>
      <c r="L55" s="34">
        <v>690.45</v>
      </c>
      <c r="M55" s="34">
        <v>224</v>
      </c>
      <c r="N55" s="35">
        <v>81</v>
      </c>
      <c r="O55" s="31" t="s">
        <v>239</v>
      </c>
    </row>
    <row r="56" spans="1:15" ht="12.75" customHeight="1">
      <c r="A56" s="10" t="s">
        <v>185</v>
      </c>
      <c r="B56" s="3" t="s">
        <v>55</v>
      </c>
      <c r="C56" s="5">
        <v>39574</v>
      </c>
      <c r="D56" s="3" t="s">
        <v>56</v>
      </c>
      <c r="E56" s="3"/>
      <c r="F56" s="3"/>
      <c r="G56" s="8">
        <f t="shared" si="0"/>
        <v>886.26</v>
      </c>
      <c r="H56" s="12" t="s">
        <v>259</v>
      </c>
      <c r="I56" s="4" t="s">
        <v>195</v>
      </c>
      <c r="J56" s="32">
        <v>25.24</v>
      </c>
      <c r="K56" s="32">
        <v>292.5</v>
      </c>
      <c r="L56" s="32">
        <v>472.52</v>
      </c>
      <c r="M56" s="32">
        <v>96</v>
      </c>
      <c r="N56" s="33"/>
      <c r="O56" s="11" t="s">
        <v>240</v>
      </c>
    </row>
    <row r="57" spans="1:15" ht="12.75" customHeight="1">
      <c r="A57" s="25" t="s">
        <v>185</v>
      </c>
      <c r="B57" s="26" t="s">
        <v>61</v>
      </c>
      <c r="C57" s="27">
        <v>39687</v>
      </c>
      <c r="D57" s="26" t="s">
        <v>56</v>
      </c>
      <c r="E57" s="26"/>
      <c r="F57" s="26"/>
      <c r="G57" s="28">
        <f t="shared" si="0"/>
        <v>1356.8999999999999</v>
      </c>
      <c r="H57" s="29" t="s">
        <v>271</v>
      </c>
      <c r="I57" s="30" t="s">
        <v>198</v>
      </c>
      <c r="J57" s="34">
        <v>75.56</v>
      </c>
      <c r="K57" s="34">
        <v>474.5</v>
      </c>
      <c r="L57" s="34">
        <v>417</v>
      </c>
      <c r="M57" s="34">
        <v>136.5</v>
      </c>
      <c r="N57" s="35">
        <v>253.34</v>
      </c>
      <c r="O57" s="31" t="s">
        <v>241</v>
      </c>
    </row>
    <row r="58" spans="1:15" ht="12.75" customHeight="1">
      <c r="A58" s="10" t="s">
        <v>172</v>
      </c>
      <c r="B58" s="3" t="s">
        <v>147</v>
      </c>
      <c r="C58" s="5">
        <v>39093</v>
      </c>
      <c r="D58" s="3" t="s">
        <v>145</v>
      </c>
      <c r="E58" s="3"/>
      <c r="F58" s="3"/>
      <c r="G58" s="8">
        <f t="shared" si="0"/>
        <v>1795.47</v>
      </c>
      <c r="H58" s="12" t="s">
        <v>255</v>
      </c>
      <c r="I58" s="4" t="s">
        <v>205</v>
      </c>
      <c r="J58" s="32">
        <v>98.8</v>
      </c>
      <c r="K58" s="32">
        <v>767.2</v>
      </c>
      <c r="L58" s="32">
        <v>423.92</v>
      </c>
      <c r="M58" s="32">
        <v>210.5</v>
      </c>
      <c r="N58" s="33">
        <v>295.05</v>
      </c>
      <c r="O58" s="11" t="s">
        <v>239</v>
      </c>
    </row>
    <row r="59" spans="1:15" ht="12.75" customHeight="1">
      <c r="A59" s="25" t="s">
        <v>172</v>
      </c>
      <c r="B59" s="26" t="s">
        <v>144</v>
      </c>
      <c r="C59" s="27">
        <v>39164</v>
      </c>
      <c r="D59" s="26" t="s">
        <v>145</v>
      </c>
      <c r="E59" s="26"/>
      <c r="F59" s="26"/>
      <c r="G59" s="28">
        <f t="shared" si="0"/>
        <v>1878.79</v>
      </c>
      <c r="H59" s="29" t="s">
        <v>256</v>
      </c>
      <c r="I59" s="30" t="s">
        <v>203</v>
      </c>
      <c r="J59" s="34">
        <v>13.84</v>
      </c>
      <c r="K59" s="34">
        <v>863.3</v>
      </c>
      <c r="L59" s="34">
        <v>386.87</v>
      </c>
      <c r="M59" s="34">
        <v>209</v>
      </c>
      <c r="N59" s="35">
        <v>405.78</v>
      </c>
      <c r="O59" s="31" t="s">
        <v>239</v>
      </c>
    </row>
    <row r="60" spans="1:15" ht="12.75" customHeight="1">
      <c r="A60" s="10" t="s">
        <v>172</v>
      </c>
      <c r="B60" s="3" t="s">
        <v>143</v>
      </c>
      <c r="C60" s="5">
        <v>39220</v>
      </c>
      <c r="D60" s="3" t="s">
        <v>149</v>
      </c>
      <c r="E60" s="3"/>
      <c r="F60" s="3"/>
      <c r="G60" s="8">
        <f t="shared" si="0"/>
        <v>2103.42</v>
      </c>
      <c r="H60" s="12" t="s">
        <v>257</v>
      </c>
      <c r="I60" s="4" t="s">
        <v>204</v>
      </c>
      <c r="J60" s="32">
        <v>13.84</v>
      </c>
      <c r="K60" s="32">
        <v>1398.4</v>
      </c>
      <c r="L60" s="32">
        <v>294.02</v>
      </c>
      <c r="M60" s="32">
        <v>204</v>
      </c>
      <c r="N60" s="33">
        <v>193.16</v>
      </c>
      <c r="O60" s="11" t="s">
        <v>240</v>
      </c>
    </row>
    <row r="61" spans="1:15" ht="12.75" customHeight="1">
      <c r="A61" s="25" t="s">
        <v>172</v>
      </c>
      <c r="B61" s="26" t="s">
        <v>153</v>
      </c>
      <c r="C61" s="27">
        <v>39258</v>
      </c>
      <c r="D61" s="26" t="s">
        <v>145</v>
      </c>
      <c r="E61" s="26"/>
      <c r="F61" s="26"/>
      <c r="G61" s="28">
        <f t="shared" si="0"/>
        <v>1287.77</v>
      </c>
      <c r="H61" s="29" t="s">
        <v>258</v>
      </c>
      <c r="I61" s="30" t="s">
        <v>206</v>
      </c>
      <c r="J61" s="34">
        <v>13.84</v>
      </c>
      <c r="K61" s="34">
        <v>514.1</v>
      </c>
      <c r="L61" s="34">
        <v>535.83</v>
      </c>
      <c r="M61" s="34">
        <v>224</v>
      </c>
      <c r="N61" s="35"/>
      <c r="O61" s="31" t="s">
        <v>240</v>
      </c>
    </row>
    <row r="62" spans="1:15" ht="12.75" customHeight="1">
      <c r="A62" s="10" t="s">
        <v>172</v>
      </c>
      <c r="B62" s="3" t="s">
        <v>35</v>
      </c>
      <c r="C62" s="5">
        <v>39365</v>
      </c>
      <c r="D62" s="3" t="s">
        <v>150</v>
      </c>
      <c r="E62" s="3"/>
      <c r="F62" s="3"/>
      <c r="G62" s="8">
        <f t="shared" si="0"/>
        <v>1227.25</v>
      </c>
      <c r="H62" s="12" t="s">
        <v>259</v>
      </c>
      <c r="I62" s="4" t="s">
        <v>200</v>
      </c>
      <c r="J62" s="32">
        <v>13.84</v>
      </c>
      <c r="K62" s="32">
        <v>526.11</v>
      </c>
      <c r="L62" s="32">
        <v>460.3</v>
      </c>
      <c r="M62" s="32">
        <v>160</v>
      </c>
      <c r="N62" s="33">
        <f>12+55</f>
        <v>67</v>
      </c>
      <c r="O62" s="11" t="s">
        <v>238</v>
      </c>
    </row>
    <row r="63" spans="1:15" ht="12.75" customHeight="1">
      <c r="A63" s="25" t="s">
        <v>172</v>
      </c>
      <c r="B63" s="26" t="s">
        <v>113</v>
      </c>
      <c r="C63" s="27">
        <v>39514</v>
      </c>
      <c r="D63" s="26" t="s">
        <v>151</v>
      </c>
      <c r="E63" s="26"/>
      <c r="F63" s="26"/>
      <c r="G63" s="28">
        <f t="shared" si="0"/>
        <v>1775.94</v>
      </c>
      <c r="H63" s="29" t="s">
        <v>259</v>
      </c>
      <c r="I63" s="30" t="s">
        <v>199</v>
      </c>
      <c r="J63" s="34">
        <v>13.84</v>
      </c>
      <c r="K63" s="34">
        <v>284.5</v>
      </c>
      <c r="L63" s="34">
        <v>920.6</v>
      </c>
      <c r="M63" s="34">
        <v>288</v>
      </c>
      <c r="N63" s="35">
        <f>112+157</f>
        <v>269</v>
      </c>
      <c r="O63" s="31" t="s">
        <v>239</v>
      </c>
    </row>
    <row r="64" spans="1:15" ht="12.75" customHeight="1">
      <c r="A64" s="10" t="s">
        <v>172</v>
      </c>
      <c r="B64" s="3" t="s">
        <v>75</v>
      </c>
      <c r="C64" s="5">
        <v>39551</v>
      </c>
      <c r="D64" s="3" t="s">
        <v>146</v>
      </c>
      <c r="E64" s="3"/>
      <c r="F64" s="3"/>
      <c r="G64" s="8">
        <f t="shared" si="0"/>
        <v>1102.69</v>
      </c>
      <c r="H64" s="12" t="s">
        <v>260</v>
      </c>
      <c r="I64" s="4" t="s">
        <v>203</v>
      </c>
      <c r="J64" s="32">
        <v>13.84</v>
      </c>
      <c r="K64" s="32">
        <v>347.5</v>
      </c>
      <c r="L64" s="32">
        <v>297.04</v>
      </c>
      <c r="M64" s="32">
        <v>101.25</v>
      </c>
      <c r="N64" s="33">
        <v>343.06</v>
      </c>
      <c r="O64" s="11" t="s">
        <v>240</v>
      </c>
    </row>
    <row r="65" spans="1:15" ht="12.75" customHeight="1">
      <c r="A65" s="25" t="s">
        <v>172</v>
      </c>
      <c r="B65" s="26" t="s">
        <v>148</v>
      </c>
      <c r="C65" s="27">
        <v>39588</v>
      </c>
      <c r="D65" s="26" t="s">
        <v>146</v>
      </c>
      <c r="E65" s="26"/>
      <c r="F65" s="26"/>
      <c r="G65" s="28">
        <f t="shared" si="0"/>
        <v>1959.1100000000001</v>
      </c>
      <c r="H65" s="29" t="s">
        <v>261</v>
      </c>
      <c r="I65" s="30" t="s">
        <v>203</v>
      </c>
      <c r="J65" s="34">
        <v>13.84</v>
      </c>
      <c r="K65" s="34">
        <v>359</v>
      </c>
      <c r="L65" s="34">
        <v>749.39</v>
      </c>
      <c r="M65" s="34">
        <v>308.25</v>
      </c>
      <c r="N65" s="35">
        <v>528.63</v>
      </c>
      <c r="O65" s="31" t="s">
        <v>240</v>
      </c>
    </row>
    <row r="66" spans="1:15" ht="12.75" customHeight="1">
      <c r="A66" s="10" t="s">
        <v>172</v>
      </c>
      <c r="B66" s="3" t="s">
        <v>127</v>
      </c>
      <c r="C66" s="5">
        <v>39613</v>
      </c>
      <c r="D66" s="3" t="s">
        <v>152</v>
      </c>
      <c r="E66" s="3"/>
      <c r="F66" s="3"/>
      <c r="G66" s="8">
        <f t="shared" si="0"/>
        <v>289.19</v>
      </c>
      <c r="H66" s="12" t="s">
        <v>254</v>
      </c>
      <c r="I66" s="4" t="s">
        <v>207</v>
      </c>
      <c r="J66" s="32">
        <v>112.06</v>
      </c>
      <c r="K66" s="32"/>
      <c r="L66" s="32">
        <v>118.63</v>
      </c>
      <c r="M66" s="32">
        <v>58.5</v>
      </c>
      <c r="N66" s="33"/>
      <c r="O66" s="11" t="s">
        <v>240</v>
      </c>
    </row>
    <row r="67" spans="1:15" ht="12.75" customHeight="1">
      <c r="A67" s="25" t="s">
        <v>172</v>
      </c>
      <c r="B67" s="26" t="s">
        <v>313</v>
      </c>
      <c r="C67" s="27"/>
      <c r="D67" s="26"/>
      <c r="E67" s="26"/>
      <c r="F67" s="26"/>
      <c r="G67" s="28">
        <f t="shared" si="0"/>
        <v>1578.44</v>
      </c>
      <c r="H67" s="29" t="s">
        <v>279</v>
      </c>
      <c r="I67" s="30" t="s">
        <v>190</v>
      </c>
      <c r="J67" s="34">
        <v>13.84</v>
      </c>
      <c r="K67" s="34">
        <v>929.3</v>
      </c>
      <c r="L67" s="34">
        <v>439.8</v>
      </c>
      <c r="M67" s="34">
        <v>175.5</v>
      </c>
      <c r="N67" s="35">
        <v>20</v>
      </c>
      <c r="O67" s="31"/>
    </row>
    <row r="68" spans="1:15" ht="12.75" customHeight="1">
      <c r="A68" s="10" t="s">
        <v>172</v>
      </c>
      <c r="B68" s="3" t="s">
        <v>315</v>
      </c>
      <c r="C68" s="5"/>
      <c r="D68" s="3"/>
      <c r="E68" s="3"/>
      <c r="F68" s="3"/>
      <c r="G68" s="8">
        <f t="shared" si="0"/>
        <v>681.46</v>
      </c>
      <c r="H68" s="12" t="s">
        <v>266</v>
      </c>
      <c r="I68" s="4" t="s">
        <v>314</v>
      </c>
      <c r="J68" s="32">
        <v>363.6</v>
      </c>
      <c r="K68" s="32"/>
      <c r="L68" s="32">
        <v>182.86</v>
      </c>
      <c r="M68" s="32">
        <v>135</v>
      </c>
      <c r="N68" s="33"/>
      <c r="O68" s="11"/>
    </row>
    <row r="69" spans="1:15" ht="12.75" customHeight="1">
      <c r="A69" s="25" t="s">
        <v>172</v>
      </c>
      <c r="B69" s="26" t="s">
        <v>316</v>
      </c>
      <c r="C69" s="27"/>
      <c r="D69" s="26"/>
      <c r="E69" s="26"/>
      <c r="F69" s="26"/>
      <c r="G69" s="28">
        <f t="shared" si="0"/>
        <v>536.03</v>
      </c>
      <c r="H69" s="29" t="s">
        <v>266</v>
      </c>
      <c r="I69" s="30" t="s">
        <v>317</v>
      </c>
      <c r="J69" s="34">
        <v>363.6</v>
      </c>
      <c r="K69" s="34"/>
      <c r="L69" s="34">
        <v>91.43</v>
      </c>
      <c r="M69" s="34">
        <v>81</v>
      </c>
      <c r="N69" s="35"/>
      <c r="O69" s="31"/>
    </row>
    <row r="70" spans="1:15" ht="12.75" customHeight="1">
      <c r="A70" s="10" t="s">
        <v>172</v>
      </c>
      <c r="B70" s="3" t="s">
        <v>318</v>
      </c>
      <c r="C70" s="5"/>
      <c r="D70" s="3"/>
      <c r="E70" s="3"/>
      <c r="F70" s="3"/>
      <c r="G70" s="8">
        <f t="shared" si="0"/>
        <v>1193.67</v>
      </c>
      <c r="H70" s="12" t="s">
        <v>319</v>
      </c>
      <c r="I70" s="4" t="s">
        <v>320</v>
      </c>
      <c r="J70" s="32">
        <v>13.84</v>
      </c>
      <c r="K70" s="32">
        <v>786.5</v>
      </c>
      <c r="L70" s="32">
        <v>241.33</v>
      </c>
      <c r="M70" s="32">
        <v>140</v>
      </c>
      <c r="N70" s="33">
        <v>12</v>
      </c>
      <c r="O70" s="11"/>
    </row>
    <row r="71" spans="1:15" ht="12.75" customHeight="1">
      <c r="A71" s="25" t="s">
        <v>172</v>
      </c>
      <c r="B71" s="26" t="s">
        <v>321</v>
      </c>
      <c r="C71" s="27"/>
      <c r="D71" s="26"/>
      <c r="E71" s="26"/>
      <c r="F71" s="26"/>
      <c r="G71" s="28">
        <f t="shared" si="0"/>
        <v>1042.21</v>
      </c>
      <c r="H71" s="29" t="s">
        <v>266</v>
      </c>
      <c r="I71" s="30" t="s">
        <v>330</v>
      </c>
      <c r="J71" s="34">
        <v>433.49</v>
      </c>
      <c r="K71" s="34"/>
      <c r="L71" s="34">
        <v>365.72</v>
      </c>
      <c r="M71" s="34">
        <v>243</v>
      </c>
      <c r="N71" s="35"/>
      <c r="O71" s="31"/>
    </row>
    <row r="72" spans="1:15" ht="12.75" customHeight="1">
      <c r="A72" s="10" t="s">
        <v>172</v>
      </c>
      <c r="B72" s="3" t="s">
        <v>322</v>
      </c>
      <c r="C72" s="5"/>
      <c r="D72" s="3"/>
      <c r="E72" s="3"/>
      <c r="F72" s="3"/>
      <c r="G72" s="8">
        <f t="shared" si="0"/>
        <v>348.38</v>
      </c>
      <c r="H72" s="12" t="s">
        <v>331</v>
      </c>
      <c r="I72" s="4" t="s">
        <v>332</v>
      </c>
      <c r="J72" s="32">
        <v>203.58</v>
      </c>
      <c r="K72" s="32"/>
      <c r="L72" s="32">
        <v>62.24</v>
      </c>
      <c r="M72" s="32"/>
      <c r="N72" s="33">
        <f>82.56</f>
        <v>82.56</v>
      </c>
      <c r="O72" s="11"/>
    </row>
    <row r="73" spans="1:15" ht="12.75" customHeight="1">
      <c r="A73" s="25" t="s">
        <v>178</v>
      </c>
      <c r="B73" s="26" t="s">
        <v>59</v>
      </c>
      <c r="C73" s="27">
        <v>39393</v>
      </c>
      <c r="D73" s="26" t="s">
        <v>90</v>
      </c>
      <c r="E73" s="26"/>
      <c r="F73" s="26"/>
      <c r="G73" s="28">
        <f t="shared" si="0"/>
        <v>198.66</v>
      </c>
      <c r="H73" s="29" t="s">
        <v>269</v>
      </c>
      <c r="I73" s="30" t="s">
        <v>193</v>
      </c>
      <c r="J73" s="34">
        <v>88.66</v>
      </c>
      <c r="K73" s="34"/>
      <c r="L73" s="34"/>
      <c r="M73" s="34">
        <v>110</v>
      </c>
      <c r="N73" s="35"/>
      <c r="O73" s="31" t="s">
        <v>238</v>
      </c>
    </row>
    <row r="74" spans="1:15" ht="12.75" customHeight="1">
      <c r="A74" s="10" t="s">
        <v>178</v>
      </c>
      <c r="B74" s="3" t="s">
        <v>55</v>
      </c>
      <c r="C74" s="5">
        <v>39574</v>
      </c>
      <c r="D74" s="3" t="s">
        <v>89</v>
      </c>
      <c r="E74" s="3"/>
      <c r="F74" s="3"/>
      <c r="G74" s="8">
        <f t="shared" si="0"/>
        <v>2250.8599999999997</v>
      </c>
      <c r="H74" s="12" t="s">
        <v>259</v>
      </c>
      <c r="I74" s="4" t="s">
        <v>195</v>
      </c>
      <c r="J74" s="32">
        <v>82.68</v>
      </c>
      <c r="K74" s="32">
        <v>472.34</v>
      </c>
      <c r="L74" s="32">
        <v>1583.34</v>
      </c>
      <c r="M74" s="32">
        <v>96</v>
      </c>
      <c r="N74" s="33">
        <v>16.5</v>
      </c>
      <c r="O74" s="11" t="s">
        <v>240</v>
      </c>
    </row>
    <row r="75" spans="1:15" ht="12.75" customHeight="1">
      <c r="A75" s="25" t="s">
        <v>178</v>
      </c>
      <c r="B75" s="26" t="s">
        <v>88</v>
      </c>
      <c r="C75" s="27">
        <v>39587</v>
      </c>
      <c r="D75" s="26" t="s">
        <v>89</v>
      </c>
      <c r="E75" s="26"/>
      <c r="F75" s="26"/>
      <c r="G75" s="28">
        <f aca="true" t="shared" si="1" ref="G75:G123">SUM(J75:N75)</f>
        <v>1115.8500000000001</v>
      </c>
      <c r="H75" s="29" t="s">
        <v>270</v>
      </c>
      <c r="I75" s="30" t="s">
        <v>203</v>
      </c>
      <c r="J75" s="34">
        <v>27.14</v>
      </c>
      <c r="K75" s="34">
        <v>568</v>
      </c>
      <c r="L75" s="34">
        <v>221.76</v>
      </c>
      <c r="M75" s="34">
        <v>253</v>
      </c>
      <c r="N75" s="35">
        <v>45.95</v>
      </c>
      <c r="O75" s="31" t="s">
        <v>240</v>
      </c>
    </row>
    <row r="76" spans="1:15" ht="12.75" customHeight="1">
      <c r="A76" s="10" t="s">
        <v>178</v>
      </c>
      <c r="B76" s="3" t="s">
        <v>91</v>
      </c>
      <c r="C76" s="5">
        <v>39603</v>
      </c>
      <c r="D76" s="3" t="s">
        <v>89</v>
      </c>
      <c r="E76" s="3"/>
      <c r="F76" s="3"/>
      <c r="G76" s="8">
        <f t="shared" si="1"/>
        <v>265.96000000000004</v>
      </c>
      <c r="H76" s="12" t="s">
        <v>268</v>
      </c>
      <c r="I76" s="4" t="s">
        <v>196</v>
      </c>
      <c r="J76" s="32"/>
      <c r="K76" s="32"/>
      <c r="L76" s="32">
        <v>192.46</v>
      </c>
      <c r="M76" s="32">
        <v>73.5</v>
      </c>
      <c r="N76" s="33"/>
      <c r="O76" s="11" t="s">
        <v>240</v>
      </c>
    </row>
    <row r="77" spans="1:15" ht="12.75" customHeight="1">
      <c r="A77" s="25" t="s">
        <v>178</v>
      </c>
      <c r="B77" s="26" t="s">
        <v>61</v>
      </c>
      <c r="C77" s="27"/>
      <c r="D77" s="26"/>
      <c r="E77" s="26"/>
      <c r="F77" s="26"/>
      <c r="G77" s="28">
        <f t="shared" si="1"/>
        <v>1137.19</v>
      </c>
      <c r="H77" s="29" t="s">
        <v>271</v>
      </c>
      <c r="I77" s="30" t="s">
        <v>198</v>
      </c>
      <c r="J77" s="34">
        <v>110.52</v>
      </c>
      <c r="K77" s="34"/>
      <c r="L77" s="34">
        <v>768.42</v>
      </c>
      <c r="M77" s="34">
        <v>258.25</v>
      </c>
      <c r="N77" s="35"/>
      <c r="O77" s="31"/>
    </row>
    <row r="78" spans="1:15" ht="12.75" customHeight="1">
      <c r="A78" s="10" t="s">
        <v>180</v>
      </c>
      <c r="B78" s="3" t="s">
        <v>98</v>
      </c>
      <c r="C78" s="5">
        <v>39392</v>
      </c>
      <c r="D78" s="3" t="s">
        <v>157</v>
      </c>
      <c r="E78" s="3"/>
      <c r="F78" s="3"/>
      <c r="G78" s="8">
        <f t="shared" si="1"/>
        <v>190.72</v>
      </c>
      <c r="H78" s="12" t="s">
        <v>269</v>
      </c>
      <c r="I78" s="4" t="s">
        <v>193</v>
      </c>
      <c r="J78" s="32">
        <v>80.72</v>
      </c>
      <c r="K78" s="32"/>
      <c r="L78" s="32"/>
      <c r="M78" s="32">
        <v>110</v>
      </c>
      <c r="N78" s="33"/>
      <c r="O78" s="11" t="s">
        <v>238</v>
      </c>
    </row>
    <row r="79" spans="1:15" ht="12.75" customHeight="1">
      <c r="A79" s="25" t="s">
        <v>180</v>
      </c>
      <c r="B79" s="26" t="s">
        <v>154</v>
      </c>
      <c r="C79" s="27">
        <v>39420</v>
      </c>
      <c r="D79" s="26" t="s">
        <v>155</v>
      </c>
      <c r="E79" s="26"/>
      <c r="F79" s="26"/>
      <c r="G79" s="28">
        <f t="shared" si="1"/>
        <v>364.6</v>
      </c>
      <c r="H79" s="29" t="s">
        <v>266</v>
      </c>
      <c r="I79" s="30" t="s">
        <v>194</v>
      </c>
      <c r="J79" s="34"/>
      <c r="K79" s="34"/>
      <c r="L79" s="34">
        <v>229.6</v>
      </c>
      <c r="M79" s="34">
        <v>135</v>
      </c>
      <c r="N79" s="35"/>
      <c r="O79" s="31" t="s">
        <v>238</v>
      </c>
    </row>
    <row r="80" spans="1:15" ht="12.75" customHeight="1">
      <c r="A80" s="10" t="s">
        <v>180</v>
      </c>
      <c r="B80" s="3" t="s">
        <v>55</v>
      </c>
      <c r="C80" s="5">
        <v>39574</v>
      </c>
      <c r="D80" s="3" t="s">
        <v>156</v>
      </c>
      <c r="E80" s="3"/>
      <c r="F80" s="3"/>
      <c r="G80" s="8">
        <f t="shared" si="1"/>
        <v>1082.76</v>
      </c>
      <c r="H80" s="12" t="s">
        <v>259</v>
      </c>
      <c r="I80" s="4" t="s">
        <v>195</v>
      </c>
      <c r="J80" s="32">
        <v>41.9</v>
      </c>
      <c r="K80" s="32">
        <v>472.34</v>
      </c>
      <c r="L80" s="32">
        <v>472.52</v>
      </c>
      <c r="M80" s="32">
        <v>96</v>
      </c>
      <c r="N80" s="33"/>
      <c r="O80" s="11" t="s">
        <v>240</v>
      </c>
    </row>
    <row r="81" spans="1:15" ht="12.75" customHeight="1">
      <c r="A81" s="25" t="s">
        <v>180</v>
      </c>
      <c r="B81" s="26" t="s">
        <v>88</v>
      </c>
      <c r="C81" s="27">
        <v>39587</v>
      </c>
      <c r="D81" s="26" t="s">
        <v>156</v>
      </c>
      <c r="E81" s="26"/>
      <c r="F81" s="26"/>
      <c r="G81" s="28">
        <f t="shared" si="1"/>
        <v>2392.1800000000003</v>
      </c>
      <c r="H81" s="29" t="s">
        <v>270</v>
      </c>
      <c r="I81" s="30" t="s">
        <v>203</v>
      </c>
      <c r="J81" s="34">
        <v>106.94</v>
      </c>
      <c r="K81" s="34">
        <v>568</v>
      </c>
      <c r="L81" s="34">
        <v>847.28</v>
      </c>
      <c r="M81" s="34">
        <v>253</v>
      </c>
      <c r="N81" s="35">
        <f>1.25+615.71</f>
        <v>616.96</v>
      </c>
      <c r="O81" s="31" t="s">
        <v>240</v>
      </c>
    </row>
    <row r="82" spans="1:15" ht="12.75" customHeight="1">
      <c r="A82" s="10" t="s">
        <v>180</v>
      </c>
      <c r="B82" s="3" t="s">
        <v>91</v>
      </c>
      <c r="C82" s="5">
        <v>39603</v>
      </c>
      <c r="D82" s="3" t="s">
        <v>158</v>
      </c>
      <c r="E82" s="3"/>
      <c r="F82" s="3"/>
      <c r="G82" s="8">
        <f t="shared" si="1"/>
        <v>265.96000000000004</v>
      </c>
      <c r="H82" s="12" t="s">
        <v>268</v>
      </c>
      <c r="I82" s="4" t="s">
        <v>196</v>
      </c>
      <c r="J82" s="32"/>
      <c r="K82" s="32"/>
      <c r="L82" s="32">
        <v>192.46</v>
      </c>
      <c r="M82" s="32">
        <v>73.5</v>
      </c>
      <c r="N82" s="33"/>
      <c r="O82" s="11" t="s">
        <v>240</v>
      </c>
    </row>
    <row r="83" spans="1:15" ht="12.75" customHeight="1">
      <c r="A83" s="25" t="s">
        <v>180</v>
      </c>
      <c r="B83" s="26" t="s">
        <v>61</v>
      </c>
      <c r="C83" s="27"/>
      <c r="D83" s="26"/>
      <c r="E83" s="26"/>
      <c r="F83" s="26"/>
      <c r="G83" s="28">
        <f t="shared" si="1"/>
        <v>2481.9300000000003</v>
      </c>
      <c r="H83" s="29" t="s">
        <v>271</v>
      </c>
      <c r="I83" s="30" t="s">
        <v>198</v>
      </c>
      <c r="J83" s="34"/>
      <c r="K83" s="34">
        <v>473</v>
      </c>
      <c r="L83" s="34">
        <v>768.42</v>
      </c>
      <c r="M83" s="34">
        <v>258.25</v>
      </c>
      <c r="N83" s="35">
        <f>159.95+154.36+667.95</f>
        <v>982.26</v>
      </c>
      <c r="O83" s="31"/>
    </row>
    <row r="84" spans="1:15" ht="12.75" customHeight="1">
      <c r="A84" s="10" t="s">
        <v>9</v>
      </c>
      <c r="B84" s="3" t="s">
        <v>107</v>
      </c>
      <c r="C84" s="5">
        <v>39393</v>
      </c>
      <c r="D84" s="3" t="s">
        <v>108</v>
      </c>
      <c r="E84" s="3"/>
      <c r="F84" s="3"/>
      <c r="G84" s="8">
        <f t="shared" si="1"/>
        <v>1137.65</v>
      </c>
      <c r="H84" s="12" t="s">
        <v>259</v>
      </c>
      <c r="I84" s="4" t="s">
        <v>214</v>
      </c>
      <c r="J84" s="32"/>
      <c r="K84" s="32">
        <v>312.1</v>
      </c>
      <c r="L84" s="32">
        <v>460.3</v>
      </c>
      <c r="M84" s="32">
        <v>160</v>
      </c>
      <c r="N84" s="33">
        <f>135.25+70</f>
        <v>205.25</v>
      </c>
      <c r="O84" s="11" t="s">
        <v>238</v>
      </c>
    </row>
    <row r="85" spans="1:15" ht="12.75" customHeight="1">
      <c r="A85" s="25" t="s">
        <v>9</v>
      </c>
      <c r="B85" s="26" t="s">
        <v>105</v>
      </c>
      <c r="C85" s="27">
        <v>39402</v>
      </c>
      <c r="D85" s="26" t="s">
        <v>106</v>
      </c>
      <c r="E85" s="26"/>
      <c r="F85" s="26"/>
      <c r="G85" s="28">
        <f t="shared" si="1"/>
        <v>3328.7000000000003</v>
      </c>
      <c r="H85" s="29" t="s">
        <v>262</v>
      </c>
      <c r="I85" s="30" t="s">
        <v>246</v>
      </c>
      <c r="J85" s="34"/>
      <c r="K85" s="34">
        <v>714.6</v>
      </c>
      <c r="L85" s="34">
        <v>957.84</v>
      </c>
      <c r="M85" s="34">
        <v>269.5</v>
      </c>
      <c r="N85" s="35">
        <f>1308.64+78.12</f>
        <v>1386.7600000000002</v>
      </c>
      <c r="O85" s="31" t="s">
        <v>238</v>
      </c>
    </row>
    <row r="86" spans="1:15" ht="12.75" customHeight="1">
      <c r="A86" s="10" t="s">
        <v>9</v>
      </c>
      <c r="B86" s="3" t="s">
        <v>111</v>
      </c>
      <c r="C86" s="5">
        <v>39426</v>
      </c>
      <c r="D86" s="3" t="s">
        <v>112</v>
      </c>
      <c r="E86" s="3"/>
      <c r="F86" s="3"/>
      <c r="G86" s="8">
        <f t="shared" si="1"/>
        <v>1109.49</v>
      </c>
      <c r="H86" s="12" t="s">
        <v>259</v>
      </c>
      <c r="I86" s="4" t="s">
        <v>215</v>
      </c>
      <c r="J86" s="32"/>
      <c r="K86" s="32">
        <v>397.19</v>
      </c>
      <c r="L86" s="32">
        <v>460.3</v>
      </c>
      <c r="M86" s="32">
        <v>160</v>
      </c>
      <c r="N86" s="33">
        <f>35+57</f>
        <v>92</v>
      </c>
      <c r="O86" s="11" t="s">
        <v>238</v>
      </c>
    </row>
    <row r="87" spans="1:15" ht="12.75" customHeight="1">
      <c r="A87" s="25" t="s">
        <v>9</v>
      </c>
      <c r="B87" s="26" t="s">
        <v>109</v>
      </c>
      <c r="C87" s="27">
        <v>39465</v>
      </c>
      <c r="D87" s="26" t="s">
        <v>110</v>
      </c>
      <c r="E87" s="26"/>
      <c r="F87" s="26"/>
      <c r="G87" s="28">
        <f t="shared" si="1"/>
        <v>2164.52</v>
      </c>
      <c r="H87" s="29" t="s">
        <v>259</v>
      </c>
      <c r="I87" s="30" t="s">
        <v>216</v>
      </c>
      <c r="J87" s="34"/>
      <c r="K87" s="34">
        <v>387</v>
      </c>
      <c r="L87" s="34">
        <v>1259.52</v>
      </c>
      <c r="M87" s="34">
        <v>288</v>
      </c>
      <c r="N87" s="35">
        <f>60+170</f>
        <v>230</v>
      </c>
      <c r="O87" s="31" t="s">
        <v>239</v>
      </c>
    </row>
    <row r="88" spans="1:15" ht="12.75" customHeight="1">
      <c r="A88" s="10" t="s">
        <v>9</v>
      </c>
      <c r="B88" s="3" t="s">
        <v>119</v>
      </c>
      <c r="C88" s="5">
        <v>39473</v>
      </c>
      <c r="D88" s="3" t="s">
        <v>120</v>
      </c>
      <c r="E88" s="3"/>
      <c r="F88" s="3"/>
      <c r="G88" s="8">
        <f t="shared" si="1"/>
        <v>1241.59</v>
      </c>
      <c r="H88" s="12" t="s">
        <v>259</v>
      </c>
      <c r="I88" s="4" t="s">
        <v>217</v>
      </c>
      <c r="J88" s="32"/>
      <c r="K88" s="32">
        <v>403.5</v>
      </c>
      <c r="L88" s="32">
        <v>460.3</v>
      </c>
      <c r="M88" s="32">
        <v>160</v>
      </c>
      <c r="N88" s="33">
        <f>182.79+35</f>
        <v>217.79</v>
      </c>
      <c r="O88" s="11" t="s">
        <v>239</v>
      </c>
    </row>
    <row r="89" spans="1:15" ht="12.75" customHeight="1">
      <c r="A89" s="25" t="s">
        <v>9</v>
      </c>
      <c r="B89" s="26" t="s">
        <v>113</v>
      </c>
      <c r="C89" s="27">
        <v>39514</v>
      </c>
      <c r="D89" s="26" t="s">
        <v>114</v>
      </c>
      <c r="E89" s="26"/>
      <c r="F89" s="26"/>
      <c r="G89" s="28">
        <f t="shared" si="1"/>
        <v>2817.41</v>
      </c>
      <c r="H89" s="29" t="s">
        <v>259</v>
      </c>
      <c r="I89" s="30" t="s">
        <v>236</v>
      </c>
      <c r="J89" s="34"/>
      <c r="K89" s="34">
        <v>386.99</v>
      </c>
      <c r="L89" s="34">
        <v>1694.42</v>
      </c>
      <c r="M89" s="34">
        <v>416</v>
      </c>
      <c r="N89" s="35">
        <v>320</v>
      </c>
      <c r="O89" s="31" t="s">
        <v>239</v>
      </c>
    </row>
    <row r="90" spans="1:15" ht="12.75" customHeight="1">
      <c r="A90" s="10" t="s">
        <v>9</v>
      </c>
      <c r="B90" s="3" t="s">
        <v>103</v>
      </c>
      <c r="C90" s="5">
        <v>39552</v>
      </c>
      <c r="D90" s="3" t="s">
        <v>104</v>
      </c>
      <c r="E90" s="3"/>
      <c r="F90" s="3"/>
      <c r="G90" s="8">
        <f t="shared" si="1"/>
        <v>1555.58</v>
      </c>
      <c r="H90" s="12" t="s">
        <v>260</v>
      </c>
      <c r="I90" s="4" t="s">
        <v>203</v>
      </c>
      <c r="J90" s="32"/>
      <c r="K90" s="32">
        <v>366.48</v>
      </c>
      <c r="L90" s="32">
        <v>836</v>
      </c>
      <c r="M90" s="32">
        <v>288</v>
      </c>
      <c r="N90" s="33">
        <v>65.1</v>
      </c>
      <c r="O90" s="11" t="s">
        <v>240</v>
      </c>
    </row>
    <row r="91" spans="1:15" ht="12.75" customHeight="1">
      <c r="A91" s="25" t="s">
        <v>9</v>
      </c>
      <c r="B91" s="26" t="s">
        <v>115</v>
      </c>
      <c r="C91" s="27">
        <v>39570</v>
      </c>
      <c r="D91" s="26" t="s">
        <v>116</v>
      </c>
      <c r="E91" s="26"/>
      <c r="F91" s="26"/>
      <c r="G91" s="28">
        <f t="shared" si="1"/>
        <v>1442.17</v>
      </c>
      <c r="H91" s="29" t="s">
        <v>264</v>
      </c>
      <c r="I91" s="30" t="s">
        <v>218</v>
      </c>
      <c r="J91" s="34"/>
      <c r="K91" s="34">
        <v>309</v>
      </c>
      <c r="L91" s="34">
        <v>703.05</v>
      </c>
      <c r="M91" s="34">
        <v>352</v>
      </c>
      <c r="N91" s="35">
        <v>78.12</v>
      </c>
      <c r="O91" s="31" t="s">
        <v>240</v>
      </c>
    </row>
    <row r="92" spans="1:15" ht="12.75" customHeight="1">
      <c r="A92" s="10" t="s">
        <v>9</v>
      </c>
      <c r="B92" s="3" t="s">
        <v>117</v>
      </c>
      <c r="C92" s="5">
        <v>39609</v>
      </c>
      <c r="D92" s="3" t="s">
        <v>118</v>
      </c>
      <c r="E92" s="3"/>
      <c r="F92" s="3"/>
      <c r="G92" s="8">
        <f t="shared" si="1"/>
        <v>1695.16</v>
      </c>
      <c r="H92" s="12" t="s">
        <v>265</v>
      </c>
      <c r="I92" s="4" t="s">
        <v>237</v>
      </c>
      <c r="J92" s="32"/>
      <c r="K92" s="32">
        <f>295.5+295.5</f>
        <v>591</v>
      </c>
      <c r="L92" s="32">
        <v>497.16</v>
      </c>
      <c r="M92" s="32">
        <v>269.5</v>
      </c>
      <c r="N92" s="33">
        <f>554.88-217.38</f>
        <v>337.5</v>
      </c>
      <c r="O92" s="11" t="s">
        <v>240</v>
      </c>
    </row>
    <row r="93" spans="1:15" ht="12.75" customHeight="1">
      <c r="A93" s="25" t="s">
        <v>9</v>
      </c>
      <c r="B93" s="26" t="s">
        <v>101</v>
      </c>
      <c r="C93" s="27">
        <v>39716</v>
      </c>
      <c r="D93" s="26" t="s">
        <v>102</v>
      </c>
      <c r="E93" s="26"/>
      <c r="F93" s="26"/>
      <c r="G93" s="28">
        <f t="shared" si="1"/>
        <v>857.35</v>
      </c>
      <c r="H93" s="29" t="s">
        <v>266</v>
      </c>
      <c r="I93" s="30" t="s">
        <v>219</v>
      </c>
      <c r="J93" s="34">
        <v>248.63</v>
      </c>
      <c r="K93" s="34"/>
      <c r="L93" s="34">
        <v>365.72</v>
      </c>
      <c r="M93" s="34">
        <v>243</v>
      </c>
      <c r="N93" s="35"/>
      <c r="O93" s="31" t="s">
        <v>241</v>
      </c>
    </row>
    <row r="94" spans="1:15" ht="12.75" customHeight="1">
      <c r="A94" s="10" t="s">
        <v>173</v>
      </c>
      <c r="B94" s="3" t="s">
        <v>80</v>
      </c>
      <c r="C94" s="5">
        <v>39391</v>
      </c>
      <c r="D94" s="3" t="s">
        <v>81</v>
      </c>
      <c r="E94" s="3"/>
      <c r="F94" s="3"/>
      <c r="G94" s="8">
        <f t="shared" si="1"/>
        <v>1293.9699999999998</v>
      </c>
      <c r="H94" s="12" t="s">
        <v>279</v>
      </c>
      <c r="I94" s="4" t="s">
        <v>190</v>
      </c>
      <c r="J94" s="32">
        <v>59.46</v>
      </c>
      <c r="K94" s="32">
        <v>627.3</v>
      </c>
      <c r="L94" s="32">
        <v>124.3</v>
      </c>
      <c r="M94" s="32">
        <v>97.5</v>
      </c>
      <c r="N94" s="33">
        <f>170+157.9+28+29.51</f>
        <v>385.40999999999997</v>
      </c>
      <c r="O94" s="11" t="s">
        <v>238</v>
      </c>
    </row>
    <row r="95" spans="1:15" ht="12.75" customHeight="1">
      <c r="A95" s="25" t="s">
        <v>173</v>
      </c>
      <c r="B95" s="26" t="s">
        <v>82</v>
      </c>
      <c r="C95" s="27">
        <v>39519</v>
      </c>
      <c r="D95" s="26" t="s">
        <v>74</v>
      </c>
      <c r="E95" s="26"/>
      <c r="F95" s="26"/>
      <c r="G95" s="28">
        <f t="shared" si="1"/>
        <v>911.05</v>
      </c>
      <c r="H95" s="29" t="s">
        <v>291</v>
      </c>
      <c r="I95" s="30" t="s">
        <v>233</v>
      </c>
      <c r="J95" s="34">
        <v>33.34</v>
      </c>
      <c r="K95" s="34">
        <v>494.8</v>
      </c>
      <c r="L95" s="34">
        <v>0</v>
      </c>
      <c r="M95" s="34"/>
      <c r="N95" s="35">
        <v>382.91</v>
      </c>
      <c r="O95" s="31" t="s">
        <v>239</v>
      </c>
    </row>
    <row r="96" spans="1:15" ht="12.75" customHeight="1">
      <c r="A96" s="10" t="s">
        <v>173</v>
      </c>
      <c r="B96" s="3" t="s">
        <v>77</v>
      </c>
      <c r="C96" s="5">
        <v>39549</v>
      </c>
      <c r="D96" s="3" t="s">
        <v>74</v>
      </c>
      <c r="E96" s="3"/>
      <c r="F96" s="3"/>
      <c r="G96" s="8">
        <f t="shared" si="1"/>
        <v>634.25</v>
      </c>
      <c r="H96" s="12" t="s">
        <v>269</v>
      </c>
      <c r="I96" s="4" t="s">
        <v>234</v>
      </c>
      <c r="J96" s="32">
        <v>33.34</v>
      </c>
      <c r="K96" s="32">
        <v>287.5</v>
      </c>
      <c r="L96" s="32"/>
      <c r="M96" s="32">
        <v>136.5</v>
      </c>
      <c r="N96" s="33">
        <f>85.55+47.11+8.25+36</f>
        <v>176.91</v>
      </c>
      <c r="O96" s="11" t="s">
        <v>240</v>
      </c>
    </row>
    <row r="97" spans="1:15" ht="12.75" customHeight="1">
      <c r="A97" s="25" t="s">
        <v>173</v>
      </c>
      <c r="B97" s="26" t="s">
        <v>75</v>
      </c>
      <c r="C97" s="27">
        <v>39551</v>
      </c>
      <c r="D97" s="26" t="s">
        <v>74</v>
      </c>
      <c r="E97" s="26"/>
      <c r="F97" s="26"/>
      <c r="G97" s="28">
        <f t="shared" si="1"/>
        <v>425.1</v>
      </c>
      <c r="H97" s="29" t="s">
        <v>260</v>
      </c>
      <c r="I97" s="30" t="s">
        <v>203</v>
      </c>
      <c r="J97" s="34">
        <v>33.35</v>
      </c>
      <c r="K97" s="34">
        <v>69.5</v>
      </c>
      <c r="L97" s="34">
        <v>169</v>
      </c>
      <c r="M97" s="34">
        <v>101.25</v>
      </c>
      <c r="N97" s="35">
        <f>52</f>
        <v>52</v>
      </c>
      <c r="O97" s="31" t="s">
        <v>240</v>
      </c>
    </row>
    <row r="98" spans="1:15" ht="12.75" customHeight="1">
      <c r="A98" s="10" t="s">
        <v>173</v>
      </c>
      <c r="B98" s="3" t="s">
        <v>83</v>
      </c>
      <c r="C98" s="5">
        <v>39553</v>
      </c>
      <c r="D98" s="3" t="s">
        <v>74</v>
      </c>
      <c r="E98" s="3"/>
      <c r="F98" s="3"/>
      <c r="G98" s="8">
        <f t="shared" si="1"/>
        <v>615.7</v>
      </c>
      <c r="H98" s="12" t="s">
        <v>291</v>
      </c>
      <c r="I98" s="4" t="s">
        <v>233</v>
      </c>
      <c r="J98" s="32">
        <v>33.34</v>
      </c>
      <c r="K98" s="32">
        <v>367.5</v>
      </c>
      <c r="L98" s="32"/>
      <c r="M98" s="32"/>
      <c r="N98" s="33">
        <v>214.86</v>
      </c>
      <c r="O98" s="11" t="s">
        <v>240</v>
      </c>
    </row>
    <row r="99" spans="1:15" ht="12.75" customHeight="1">
      <c r="A99" s="25" t="s">
        <v>173</v>
      </c>
      <c r="B99" s="26" t="s">
        <v>78</v>
      </c>
      <c r="C99" s="27">
        <v>39557</v>
      </c>
      <c r="D99" s="26" t="s">
        <v>74</v>
      </c>
      <c r="E99" s="26"/>
      <c r="F99" s="26"/>
      <c r="G99" s="28">
        <f t="shared" si="1"/>
        <v>434.97</v>
      </c>
      <c r="H99" s="29" t="s">
        <v>269</v>
      </c>
      <c r="I99" s="30" t="s">
        <v>5</v>
      </c>
      <c r="J99" s="34">
        <v>33.34</v>
      </c>
      <c r="K99" s="34">
        <v>292</v>
      </c>
      <c r="L99" s="34"/>
      <c r="M99" s="34"/>
      <c r="N99" s="35">
        <v>109.63</v>
      </c>
      <c r="O99" s="31" t="s">
        <v>240</v>
      </c>
    </row>
    <row r="100" spans="1:15" ht="12.75" customHeight="1">
      <c r="A100" s="10" t="s">
        <v>173</v>
      </c>
      <c r="B100" s="3" t="s">
        <v>73</v>
      </c>
      <c r="C100" s="5">
        <v>39581</v>
      </c>
      <c r="D100" s="3" t="s">
        <v>74</v>
      </c>
      <c r="E100" s="3"/>
      <c r="F100" s="3"/>
      <c r="G100" s="8">
        <f t="shared" si="1"/>
        <v>696.8000000000001</v>
      </c>
      <c r="H100" s="12" t="s">
        <v>291</v>
      </c>
      <c r="I100" s="4" t="s">
        <v>233</v>
      </c>
      <c r="J100" s="32">
        <v>33.34</v>
      </c>
      <c r="K100" s="32">
        <v>408.5</v>
      </c>
      <c r="L100" s="32"/>
      <c r="M100" s="32"/>
      <c r="N100" s="33">
        <v>254.96</v>
      </c>
      <c r="O100" s="11" t="s">
        <v>240</v>
      </c>
    </row>
    <row r="101" spans="1:15" ht="12.75" customHeight="1">
      <c r="A101" s="25" t="s">
        <v>173</v>
      </c>
      <c r="B101" s="26" t="s">
        <v>76</v>
      </c>
      <c r="C101" s="27">
        <v>39586</v>
      </c>
      <c r="D101" s="26" t="s">
        <v>74</v>
      </c>
      <c r="E101" s="26"/>
      <c r="F101" s="26"/>
      <c r="G101" s="28">
        <f t="shared" si="1"/>
        <v>305.16</v>
      </c>
      <c r="H101" s="29" t="s">
        <v>261</v>
      </c>
      <c r="I101" s="30" t="s">
        <v>203</v>
      </c>
      <c r="J101" s="34">
        <v>85.36</v>
      </c>
      <c r="K101" s="34">
        <v>184</v>
      </c>
      <c r="L101" s="34"/>
      <c r="M101" s="34"/>
      <c r="N101" s="35">
        <v>35.8</v>
      </c>
      <c r="O101" s="31" t="s">
        <v>240</v>
      </c>
    </row>
    <row r="102" spans="1:15" ht="12.75" customHeight="1">
      <c r="A102" s="10" t="s">
        <v>173</v>
      </c>
      <c r="B102" s="3" t="s">
        <v>84</v>
      </c>
      <c r="C102" s="5">
        <v>39618</v>
      </c>
      <c r="D102" s="3" t="s">
        <v>74</v>
      </c>
      <c r="E102" s="3"/>
      <c r="F102" s="3"/>
      <c r="G102" s="8">
        <f t="shared" si="1"/>
        <v>205.97</v>
      </c>
      <c r="H102" s="12" t="s">
        <v>268</v>
      </c>
      <c r="I102" s="4" t="s">
        <v>235</v>
      </c>
      <c r="J102" s="32">
        <v>198.97</v>
      </c>
      <c r="K102" s="32"/>
      <c r="L102" s="32"/>
      <c r="M102" s="32"/>
      <c r="N102" s="33">
        <v>7</v>
      </c>
      <c r="O102" s="11" t="s">
        <v>240</v>
      </c>
    </row>
    <row r="103" spans="1:15" ht="12.75" customHeight="1">
      <c r="A103" s="25" t="s">
        <v>173</v>
      </c>
      <c r="B103" s="26" t="s">
        <v>292</v>
      </c>
      <c r="C103" s="27">
        <v>39356</v>
      </c>
      <c r="D103" s="26"/>
      <c r="E103" s="26"/>
      <c r="F103" s="26"/>
      <c r="G103" s="28">
        <f t="shared" si="1"/>
        <v>369.65999999999997</v>
      </c>
      <c r="H103" s="29" t="s">
        <v>306</v>
      </c>
      <c r="I103" s="30" t="s">
        <v>307</v>
      </c>
      <c r="J103" s="34"/>
      <c r="K103" s="34"/>
      <c r="L103" s="34">
        <v>123.19</v>
      </c>
      <c r="M103" s="34">
        <v>136.5</v>
      </c>
      <c r="N103" s="35">
        <v>109.97</v>
      </c>
      <c r="O103" s="31" t="s">
        <v>238</v>
      </c>
    </row>
    <row r="104" spans="1:15" ht="12.75" customHeight="1">
      <c r="A104" s="10" t="s">
        <v>173</v>
      </c>
      <c r="B104" s="3" t="s">
        <v>293</v>
      </c>
      <c r="C104" s="5">
        <v>39383</v>
      </c>
      <c r="D104" s="3"/>
      <c r="E104" s="3"/>
      <c r="F104" s="3"/>
      <c r="G104" s="8">
        <f t="shared" si="1"/>
        <v>746.9799999999999</v>
      </c>
      <c r="H104" s="12" t="s">
        <v>302</v>
      </c>
      <c r="I104" s="4" t="s">
        <v>303</v>
      </c>
      <c r="J104" s="32">
        <v>59.46</v>
      </c>
      <c r="K104" s="32">
        <v>378.1</v>
      </c>
      <c r="L104" s="32"/>
      <c r="M104" s="32">
        <f>216-9.5</f>
        <v>206.5</v>
      </c>
      <c r="N104" s="33">
        <v>102.92</v>
      </c>
      <c r="O104" s="11" t="s">
        <v>238</v>
      </c>
    </row>
    <row r="105" spans="1:15" ht="12.75" customHeight="1">
      <c r="A105" s="25" t="s">
        <v>173</v>
      </c>
      <c r="B105" s="26" t="s">
        <v>79</v>
      </c>
      <c r="C105" s="27">
        <v>39378</v>
      </c>
      <c r="D105" s="26"/>
      <c r="E105" s="26"/>
      <c r="F105" s="26"/>
      <c r="G105" s="28">
        <f t="shared" si="1"/>
        <v>1069.59</v>
      </c>
      <c r="H105" s="29" t="s">
        <v>259</v>
      </c>
      <c r="I105" s="30" t="s">
        <v>187</v>
      </c>
      <c r="J105" s="34">
        <v>59.46</v>
      </c>
      <c r="K105" s="34">
        <v>471.1</v>
      </c>
      <c r="L105" s="34">
        <v>287.68</v>
      </c>
      <c r="M105" s="34">
        <v>96</v>
      </c>
      <c r="N105" s="35">
        <f>135.35+20</f>
        <v>155.35</v>
      </c>
      <c r="O105" s="31" t="s">
        <v>238</v>
      </c>
    </row>
    <row r="106" spans="1:15" ht="12.75" customHeight="1">
      <c r="A106" s="10" t="s">
        <v>173</v>
      </c>
      <c r="B106" s="3" t="s">
        <v>294</v>
      </c>
      <c r="C106" s="5">
        <v>39403</v>
      </c>
      <c r="D106" s="3"/>
      <c r="E106" s="3"/>
      <c r="F106" s="3"/>
      <c r="G106" s="8">
        <f t="shared" si="1"/>
        <v>561.85</v>
      </c>
      <c r="H106" s="12" t="s">
        <v>277</v>
      </c>
      <c r="I106" s="4" t="s">
        <v>304</v>
      </c>
      <c r="J106" s="32">
        <v>59.46</v>
      </c>
      <c r="K106" s="32">
        <v>289.2</v>
      </c>
      <c r="L106" s="32">
        <v>80.61</v>
      </c>
      <c r="M106" s="32">
        <v>73.5</v>
      </c>
      <c r="N106" s="33">
        <v>59.08</v>
      </c>
      <c r="O106" s="11" t="s">
        <v>310</v>
      </c>
    </row>
    <row r="107" spans="1:15" ht="12.75" customHeight="1">
      <c r="A107" s="25" t="s">
        <v>173</v>
      </c>
      <c r="B107" s="26" t="s">
        <v>295</v>
      </c>
      <c r="C107" s="27">
        <v>39377</v>
      </c>
      <c r="D107" s="26"/>
      <c r="E107" s="26"/>
      <c r="F107" s="26"/>
      <c r="G107" s="28">
        <f t="shared" si="1"/>
        <v>636.94</v>
      </c>
      <c r="H107" s="29" t="s">
        <v>308</v>
      </c>
      <c r="I107" s="30" t="s">
        <v>307</v>
      </c>
      <c r="J107" s="34"/>
      <c r="K107" s="34"/>
      <c r="L107" s="34">
        <v>203.55</v>
      </c>
      <c r="M107" s="34">
        <v>154</v>
      </c>
      <c r="N107" s="35">
        <v>279.39</v>
      </c>
      <c r="O107" s="31" t="s">
        <v>238</v>
      </c>
    </row>
    <row r="108" spans="1:15" ht="12.75" customHeight="1">
      <c r="A108" s="10" t="s">
        <v>173</v>
      </c>
      <c r="B108" s="3" t="s">
        <v>296</v>
      </c>
      <c r="C108" s="5">
        <v>39391</v>
      </c>
      <c r="D108" s="3"/>
      <c r="E108" s="3"/>
      <c r="F108" s="3"/>
      <c r="G108" s="8">
        <f t="shared" si="1"/>
        <v>497.82</v>
      </c>
      <c r="H108" s="12" t="s">
        <v>308</v>
      </c>
      <c r="I108" s="4" t="s">
        <v>307</v>
      </c>
      <c r="J108" s="32"/>
      <c r="K108" s="32"/>
      <c r="L108" s="32">
        <v>226.55</v>
      </c>
      <c r="M108" s="32">
        <v>154</v>
      </c>
      <c r="N108" s="33">
        <v>117.27</v>
      </c>
      <c r="O108" s="11" t="s">
        <v>238</v>
      </c>
    </row>
    <row r="109" spans="1:15" ht="12.75" customHeight="1">
      <c r="A109" s="25" t="s">
        <v>173</v>
      </c>
      <c r="B109" s="26" t="s">
        <v>297</v>
      </c>
      <c r="C109" s="27">
        <v>39463</v>
      </c>
      <c r="D109" s="26"/>
      <c r="E109" s="26"/>
      <c r="F109" s="26"/>
      <c r="G109" s="28">
        <f t="shared" si="1"/>
        <v>522.48</v>
      </c>
      <c r="H109" s="29" t="s">
        <v>291</v>
      </c>
      <c r="I109" s="30" t="s">
        <v>200</v>
      </c>
      <c r="J109" s="34">
        <v>15.52</v>
      </c>
      <c r="K109" s="34">
        <v>271.1</v>
      </c>
      <c r="L109" s="34"/>
      <c r="M109" s="34"/>
      <c r="N109" s="35">
        <v>235.86</v>
      </c>
      <c r="O109" s="31" t="s">
        <v>239</v>
      </c>
    </row>
    <row r="110" spans="1:15" ht="12.75" customHeight="1">
      <c r="A110" s="10" t="s">
        <v>173</v>
      </c>
      <c r="B110" s="3" t="s">
        <v>298</v>
      </c>
      <c r="C110" s="5">
        <v>39475</v>
      </c>
      <c r="D110" s="3"/>
      <c r="E110" s="3"/>
      <c r="F110" s="3"/>
      <c r="G110" s="8">
        <f t="shared" si="1"/>
        <v>716.6</v>
      </c>
      <c r="H110" s="12" t="s">
        <v>309</v>
      </c>
      <c r="I110" s="4" t="s">
        <v>307</v>
      </c>
      <c r="J110" s="32">
        <v>59.69</v>
      </c>
      <c r="K110" s="32">
        <v>124</v>
      </c>
      <c r="L110" s="32">
        <v>250.94</v>
      </c>
      <c r="M110" s="32">
        <v>154</v>
      </c>
      <c r="N110" s="33">
        <f>52+75.97</f>
        <v>127.97</v>
      </c>
      <c r="O110" s="11" t="s">
        <v>239</v>
      </c>
    </row>
    <row r="111" spans="1:15" ht="12.75" customHeight="1">
      <c r="A111" s="25" t="s">
        <v>173</v>
      </c>
      <c r="B111" s="26" t="s">
        <v>299</v>
      </c>
      <c r="C111" s="27">
        <v>39491</v>
      </c>
      <c r="D111" s="26"/>
      <c r="E111" s="26"/>
      <c r="F111" s="26"/>
      <c r="G111" s="28">
        <f t="shared" si="1"/>
        <v>577.33</v>
      </c>
      <c r="H111" s="29" t="s">
        <v>291</v>
      </c>
      <c r="I111" s="30" t="s">
        <v>200</v>
      </c>
      <c r="J111" s="34">
        <v>15.52</v>
      </c>
      <c r="K111" s="34">
        <v>381.6</v>
      </c>
      <c r="L111" s="34"/>
      <c r="M111" s="34">
        <v>180.21</v>
      </c>
      <c r="N111" s="35"/>
      <c r="O111" s="31"/>
    </row>
    <row r="112" spans="1:15" ht="12.75" customHeight="1">
      <c r="A112" s="10" t="s">
        <v>173</v>
      </c>
      <c r="B112" s="3" t="s">
        <v>300</v>
      </c>
      <c r="C112" s="5">
        <v>39369</v>
      </c>
      <c r="D112" s="3"/>
      <c r="E112" s="3"/>
      <c r="F112" s="3"/>
      <c r="G112" s="8">
        <f t="shared" si="1"/>
        <v>1920.2</v>
      </c>
      <c r="H112" s="12" t="s">
        <v>305</v>
      </c>
      <c r="I112" s="4" t="s">
        <v>200</v>
      </c>
      <c r="J112" s="32">
        <v>68</v>
      </c>
      <c r="K112" s="32">
        <v>657.8</v>
      </c>
      <c r="L112" s="32">
        <v>286.43</v>
      </c>
      <c r="M112" s="32">
        <v>347.25</v>
      </c>
      <c r="N112" s="33">
        <v>560.72</v>
      </c>
      <c r="O112" s="11" t="s">
        <v>238</v>
      </c>
    </row>
    <row r="113" spans="1:15" ht="12.75" customHeight="1">
      <c r="A113" s="25" t="s">
        <v>173</v>
      </c>
      <c r="B113" s="26" t="s">
        <v>301</v>
      </c>
      <c r="C113" s="27">
        <v>39489</v>
      </c>
      <c r="D113" s="26"/>
      <c r="E113" s="26"/>
      <c r="F113" s="26"/>
      <c r="G113" s="28">
        <f t="shared" si="1"/>
        <v>877.75</v>
      </c>
      <c r="H113" s="29" t="s">
        <v>309</v>
      </c>
      <c r="I113" s="30" t="s">
        <v>307</v>
      </c>
      <c r="J113" s="34"/>
      <c r="K113" s="34">
        <v>64.4</v>
      </c>
      <c r="L113" s="34">
        <v>447.94</v>
      </c>
      <c r="M113" s="34">
        <v>154</v>
      </c>
      <c r="N113" s="35">
        <f>44+159.56+7.85</f>
        <v>211.41</v>
      </c>
      <c r="O113" s="31" t="s">
        <v>239</v>
      </c>
    </row>
    <row r="114" spans="1:15" ht="12.75" customHeight="1">
      <c r="A114" s="10" t="s">
        <v>173</v>
      </c>
      <c r="B114" s="3" t="s">
        <v>327</v>
      </c>
      <c r="C114" s="5"/>
      <c r="D114" s="3"/>
      <c r="E114" s="3"/>
      <c r="F114" s="3"/>
      <c r="G114" s="8">
        <f t="shared" si="1"/>
        <v>1248.03</v>
      </c>
      <c r="H114" s="12" t="s">
        <v>334</v>
      </c>
      <c r="I114" s="4" t="s">
        <v>333</v>
      </c>
      <c r="J114" s="32"/>
      <c r="K114" s="32">
        <v>522</v>
      </c>
      <c r="L114" s="32">
        <v>388.2</v>
      </c>
      <c r="M114" s="32">
        <v>195.5</v>
      </c>
      <c r="N114" s="33">
        <f>65.47+51.25+25.61</f>
        <v>142.32999999999998</v>
      </c>
      <c r="O114" s="11"/>
    </row>
    <row r="115" spans="1:15" ht="12.75" customHeight="1">
      <c r="A115" s="25" t="s">
        <v>173</v>
      </c>
      <c r="B115" s="26" t="s">
        <v>328</v>
      </c>
      <c r="C115" s="27"/>
      <c r="D115" s="26"/>
      <c r="E115" s="26"/>
      <c r="F115" s="26"/>
      <c r="G115" s="28">
        <f t="shared" si="1"/>
        <v>1298.4099999999999</v>
      </c>
      <c r="H115" s="29" t="s">
        <v>335</v>
      </c>
      <c r="I115" s="30" t="s">
        <v>333</v>
      </c>
      <c r="J115" s="34"/>
      <c r="K115" s="34">
        <v>430.5</v>
      </c>
      <c r="L115" s="34">
        <v>346.88</v>
      </c>
      <c r="M115" s="34">
        <v>210.25</v>
      </c>
      <c r="N115" s="35">
        <f>33.25+48.52+229.01</f>
        <v>310.78</v>
      </c>
      <c r="O115" s="31"/>
    </row>
    <row r="116" spans="1:15" ht="12.75" customHeight="1">
      <c r="A116" s="10" t="s">
        <v>173</v>
      </c>
      <c r="B116" s="3" t="s">
        <v>329</v>
      </c>
      <c r="C116" s="5"/>
      <c r="D116" s="3"/>
      <c r="E116" s="3"/>
      <c r="F116" s="3"/>
      <c r="G116" s="8">
        <f t="shared" si="1"/>
        <v>837.52</v>
      </c>
      <c r="H116" s="12" t="s">
        <v>336</v>
      </c>
      <c r="I116" s="4" t="s">
        <v>337</v>
      </c>
      <c r="J116" s="32"/>
      <c r="K116" s="32"/>
      <c r="L116" s="32">
        <v>319.47</v>
      </c>
      <c r="M116" s="32">
        <v>171.5</v>
      </c>
      <c r="N116" s="33">
        <f>3.5+230.83+112.22</f>
        <v>346.55</v>
      </c>
      <c r="O116" s="11"/>
    </row>
    <row r="117" spans="1:15" ht="12.75" customHeight="1">
      <c r="A117" s="25" t="s">
        <v>176</v>
      </c>
      <c r="B117" s="26" t="s">
        <v>137</v>
      </c>
      <c r="C117" s="27">
        <v>39217</v>
      </c>
      <c r="D117" s="26" t="s">
        <v>138</v>
      </c>
      <c r="E117" s="26"/>
      <c r="F117" s="26"/>
      <c r="G117" s="28">
        <f t="shared" si="1"/>
        <v>1485.98</v>
      </c>
      <c r="H117" s="29" t="s">
        <v>267</v>
      </c>
      <c r="I117" s="30" t="s">
        <v>7</v>
      </c>
      <c r="J117" s="34">
        <v>43.52</v>
      </c>
      <c r="K117" s="34">
        <v>446.3</v>
      </c>
      <c r="L117" s="34">
        <v>475.98</v>
      </c>
      <c r="M117" s="34">
        <v>147.5</v>
      </c>
      <c r="N117" s="35">
        <v>372.68</v>
      </c>
      <c r="O117" s="31" t="s">
        <v>240</v>
      </c>
    </row>
    <row r="118" spans="1:15" ht="12.75" customHeight="1">
      <c r="A118" s="10" t="s">
        <v>176</v>
      </c>
      <c r="B118" s="3" t="s">
        <v>35</v>
      </c>
      <c r="C118" s="5">
        <v>39363</v>
      </c>
      <c r="D118" s="3" t="s">
        <v>139</v>
      </c>
      <c r="E118" s="3"/>
      <c r="F118" s="3"/>
      <c r="G118" s="8">
        <f t="shared" si="1"/>
        <v>1052.3000000000002</v>
      </c>
      <c r="H118" s="12" t="s">
        <v>259</v>
      </c>
      <c r="I118" s="4" t="s">
        <v>200</v>
      </c>
      <c r="J118" s="32">
        <v>43.52</v>
      </c>
      <c r="K118" s="32">
        <v>312.1</v>
      </c>
      <c r="L118" s="32">
        <v>460.3</v>
      </c>
      <c r="M118" s="32">
        <v>160</v>
      </c>
      <c r="N118" s="33">
        <f>48+28.38</f>
        <v>76.38</v>
      </c>
      <c r="O118" s="11" t="s">
        <v>238</v>
      </c>
    </row>
    <row r="119" spans="1:15" ht="12.75" customHeight="1">
      <c r="A119" s="25" t="s">
        <v>176</v>
      </c>
      <c r="B119" s="26" t="s">
        <v>135</v>
      </c>
      <c r="C119" s="27">
        <v>39510</v>
      </c>
      <c r="D119" s="26" t="s">
        <v>136</v>
      </c>
      <c r="E119" s="26"/>
      <c r="F119" s="26"/>
      <c r="G119" s="28">
        <f t="shared" si="1"/>
        <v>1398.69</v>
      </c>
      <c r="H119" s="29" t="s">
        <v>259</v>
      </c>
      <c r="I119" s="30" t="s">
        <v>199</v>
      </c>
      <c r="J119" s="34">
        <v>43.66</v>
      </c>
      <c r="K119" s="34">
        <v>312.5</v>
      </c>
      <c r="L119" s="34">
        <v>690.45</v>
      </c>
      <c r="M119" s="34">
        <v>224</v>
      </c>
      <c r="N119" s="35">
        <f>80+48.08</f>
        <v>128.07999999999998</v>
      </c>
      <c r="O119" s="31" t="s">
        <v>239</v>
      </c>
    </row>
    <row r="120" spans="1:15" ht="12.75" customHeight="1">
      <c r="A120" s="10" t="s">
        <v>176</v>
      </c>
      <c r="B120" s="3" t="s">
        <v>140</v>
      </c>
      <c r="C120" s="5">
        <v>39575</v>
      </c>
      <c r="D120" s="3" t="s">
        <v>141</v>
      </c>
      <c r="E120" s="3"/>
      <c r="F120" s="3"/>
      <c r="G120" s="8">
        <f t="shared" si="1"/>
        <v>618.31</v>
      </c>
      <c r="H120" s="12" t="s">
        <v>259</v>
      </c>
      <c r="I120" s="4" t="s">
        <v>195</v>
      </c>
      <c r="J120" s="32">
        <v>45.3</v>
      </c>
      <c r="K120" s="32">
        <v>342.51</v>
      </c>
      <c r="L120" s="32"/>
      <c r="M120" s="32">
        <v>160</v>
      </c>
      <c r="N120" s="33">
        <v>70.5</v>
      </c>
      <c r="O120" s="11" t="s">
        <v>240</v>
      </c>
    </row>
    <row r="121" spans="1:15" ht="12.75" customHeight="1">
      <c r="A121" s="25" t="s">
        <v>176</v>
      </c>
      <c r="B121" s="26" t="s">
        <v>134</v>
      </c>
      <c r="C121" s="27">
        <v>39604</v>
      </c>
      <c r="D121" s="26" t="s">
        <v>142</v>
      </c>
      <c r="E121" s="26"/>
      <c r="F121" s="26"/>
      <c r="G121" s="28">
        <f t="shared" si="1"/>
        <v>430.57</v>
      </c>
      <c r="H121" s="29" t="s">
        <v>268</v>
      </c>
      <c r="I121" s="30" t="s">
        <v>196</v>
      </c>
      <c r="J121" s="34">
        <v>156</v>
      </c>
      <c r="K121" s="34"/>
      <c r="L121" s="34">
        <v>181.07</v>
      </c>
      <c r="M121" s="34">
        <v>73.5</v>
      </c>
      <c r="N121" s="35">
        <v>20</v>
      </c>
      <c r="O121" s="31" t="s">
        <v>240</v>
      </c>
    </row>
    <row r="122" spans="1:15" ht="12.75" customHeight="1">
      <c r="A122" s="10" t="s">
        <v>177</v>
      </c>
      <c r="B122" s="3" t="s">
        <v>98</v>
      </c>
      <c r="C122" s="5">
        <v>39393</v>
      </c>
      <c r="D122" s="3" t="s">
        <v>99</v>
      </c>
      <c r="E122" s="3"/>
      <c r="F122" s="3"/>
      <c r="G122" s="8">
        <f t="shared" si="1"/>
        <v>168.07</v>
      </c>
      <c r="H122" s="12" t="s">
        <v>269</v>
      </c>
      <c r="I122" s="4" t="s">
        <v>193</v>
      </c>
      <c r="J122" s="32">
        <v>56.82</v>
      </c>
      <c r="K122" s="32"/>
      <c r="L122" s="32"/>
      <c r="M122" s="32">
        <v>110</v>
      </c>
      <c r="N122" s="33">
        <v>1.25</v>
      </c>
      <c r="O122" s="11" t="s">
        <v>238</v>
      </c>
    </row>
    <row r="123" spans="1:15" ht="12.75" customHeight="1">
      <c r="A123" s="25" t="s">
        <v>177</v>
      </c>
      <c r="B123" s="26" t="s">
        <v>91</v>
      </c>
      <c r="C123" s="27">
        <v>39603</v>
      </c>
      <c r="D123" s="26" t="s">
        <v>100</v>
      </c>
      <c r="E123" s="26"/>
      <c r="F123" s="26"/>
      <c r="G123" s="28">
        <f t="shared" si="1"/>
        <v>445.48</v>
      </c>
      <c r="H123" s="29" t="s">
        <v>268</v>
      </c>
      <c r="I123" s="30" t="s">
        <v>196</v>
      </c>
      <c r="J123" s="34">
        <v>159.52</v>
      </c>
      <c r="K123" s="34"/>
      <c r="L123" s="34">
        <v>192.46</v>
      </c>
      <c r="M123" s="34">
        <v>73.5</v>
      </c>
      <c r="N123" s="35">
        <v>20</v>
      </c>
      <c r="O123" s="31" t="s">
        <v>240</v>
      </c>
    </row>
    <row r="124" spans="7:14" ht="13.5" thickBot="1">
      <c r="G124" s="13">
        <f>SUM(G2:G123)</f>
        <v>143236.6200000001</v>
      </c>
      <c r="J124" s="2">
        <f>SUM(J2:J123)</f>
        <v>10396.950000000003</v>
      </c>
      <c r="K124" s="2">
        <f>SUM(K2:K123)</f>
        <v>41278.23</v>
      </c>
      <c r="L124" s="2">
        <f>SUM(L2:L123)</f>
        <v>52086.42000000003</v>
      </c>
      <c r="M124" s="2">
        <f>SUM(M2:M123)</f>
        <v>19996.96</v>
      </c>
      <c r="N124" s="2">
        <f>SUM(N2:N123)</f>
        <v>19478.06000000001</v>
      </c>
    </row>
    <row r="125" ht="13.5" thickTop="1"/>
    <row r="129" spans="1:15" ht="12.75" customHeight="1">
      <c r="A129" s="10"/>
      <c r="B129" s="3"/>
      <c r="C129" s="5"/>
      <c r="D129" s="3"/>
      <c r="E129" s="3"/>
      <c r="F129" s="3"/>
      <c r="G129" s="8"/>
      <c r="H129" s="12"/>
      <c r="I129" s="4"/>
      <c r="J129" s="32"/>
      <c r="K129" s="32"/>
      <c r="L129" s="32"/>
      <c r="M129" s="32"/>
      <c r="N129" s="33"/>
      <c r="O129" s="11"/>
    </row>
    <row r="130" spans="1:15" ht="12.75" customHeight="1">
      <c r="A130" s="10"/>
      <c r="B130" s="3"/>
      <c r="C130" s="5"/>
      <c r="D130" s="3"/>
      <c r="E130" s="3"/>
      <c r="F130" s="3"/>
      <c r="G130" s="8"/>
      <c r="H130" s="12"/>
      <c r="I130" s="4"/>
      <c r="J130" s="32"/>
      <c r="K130" s="32"/>
      <c r="L130" s="32"/>
      <c r="M130" s="32"/>
      <c r="N130" s="33"/>
      <c r="O130" s="11"/>
    </row>
  </sheetData>
  <sheetProtection/>
  <autoFilter ref="A1:G124"/>
  <printOptions horizontalCentered="1"/>
  <pageMargins left="0.25" right="0.25" top="0.25" bottom="0.25" header="0.5" footer="0.5"/>
  <pageSetup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Cherokee Nation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june-butler</dc:creator>
  <cp:keywords/>
  <dc:description/>
  <cp:lastModifiedBy>Bryan Crittenden</cp:lastModifiedBy>
  <cp:lastPrinted>2009-02-23T16:32:47Z</cp:lastPrinted>
  <dcterms:created xsi:type="dcterms:W3CDTF">2008-10-27T21:54:35Z</dcterms:created>
  <dcterms:modified xsi:type="dcterms:W3CDTF">2009-03-04T14:42:00Z</dcterms:modified>
  <cp:category/>
  <cp:version/>
  <cp:contentType/>
  <cp:contentStatus/>
</cp:coreProperties>
</file>