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65521" yWindow="6165" windowWidth="15480" windowHeight="6210" tabRatio="867" activeTab="0"/>
  </bookViews>
  <sheets>
    <sheet name="Anglen,Buel" sheetId="1" r:id="rId1"/>
    <sheet name="Baker, Bill John" sheetId="2" r:id="rId2"/>
    <sheet name="Cowan-Watts, Cara" sheetId="3" r:id="rId3"/>
    <sheet name="Crittenden, Joe" sheetId="4" r:id="rId4"/>
    <sheet name="Frailey, Meredith" sheetId="5" r:id="rId5"/>
    <sheet name="Garvin, Don" sheetId="6" r:id="rId6"/>
    <sheet name="Grayson, Joe Jr." sheetId="7" r:id="rId7"/>
    <sheet name="Hoskins, Charles" sheetId="8" r:id="rId8"/>
    <sheet name="Johnson, William G." sheetId="9" r:id="rId9"/>
    <sheet name="Keener, John" sheetId="10" r:id="rId10"/>
    <sheet name="Martin, Jackie Bob" sheetId="11" r:id="rId11"/>
    <sheet name="O'Leary, Linda" sheetId="12" r:id="rId12"/>
    <sheet name="Shotpouch, Melvina" sheetId="13" r:id="rId13"/>
    <sheet name="Smith, Chadwick" sheetId="14" r:id="rId14"/>
    <sheet name="Smoke-Connor, Audra" sheetId="15" r:id="rId15"/>
    <sheet name="Thornton, David" sheetId="16" r:id="rId16"/>
    <sheet name="Yargee, Phyllis" sheetId="17" r:id="rId17"/>
  </sheets>
  <definedNames>
    <definedName name="_xlnm.Print_Area" localSheetId="7">'Hoskins, Charles'!$A$1:$L$13</definedName>
    <definedName name="_xlnm.Print_Area" localSheetId="12">'Shotpouch, Melvina'!$A$1:$L$14</definedName>
  </definedNames>
  <calcPr fullCalcOnLoad="1"/>
</workbook>
</file>

<file path=xl/comments12.xml><?xml version="1.0" encoding="utf-8"?>
<comments xmlns="http://schemas.openxmlformats.org/spreadsheetml/2006/main">
  <authors>
    <author>June Butler</author>
  </authors>
  <commentList>
    <comment ref="I8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this has Melivna's Lodging
</t>
        </r>
      </text>
    </comment>
  </commentList>
</comments>
</file>

<file path=xl/comments13.xml><?xml version="1.0" encoding="utf-8"?>
<comments xmlns="http://schemas.openxmlformats.org/spreadsheetml/2006/main">
  <authors>
    <author>June Butler</author>
  </authors>
  <commentList>
    <comment ref="I9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Loding is on Linda Oleary's Card
</t>
        </r>
      </text>
    </comment>
  </commentList>
</comments>
</file>

<file path=xl/comments14.xml><?xml version="1.0" encoding="utf-8"?>
<comments xmlns="http://schemas.openxmlformats.org/spreadsheetml/2006/main">
  <authors>
    <author>June Butler</author>
  </authors>
  <commentList>
    <comment ref="H10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used corporate jet</t>
        </r>
      </text>
    </comment>
    <comment ref="I10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Paid for Pilot too, Tom Tucker
</t>
        </r>
      </text>
    </comment>
    <comment ref="H30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363.00 was paid by Tulsa Global Alliance
</t>
        </r>
      </text>
    </comment>
  </commentList>
</comments>
</file>

<file path=xl/comments17.xml><?xml version="1.0" encoding="utf-8"?>
<comments xmlns="http://schemas.openxmlformats.org/spreadsheetml/2006/main">
  <authors>
    <author>June Butler</author>
  </authors>
  <commentList>
    <comment ref="H13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paid by JOM</t>
        </r>
      </text>
    </comment>
    <comment ref="I13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paid by JOM</t>
        </r>
      </text>
    </comment>
  </commentList>
</comments>
</file>

<file path=xl/comments5.xml><?xml version="1.0" encoding="utf-8"?>
<comments xmlns="http://schemas.openxmlformats.org/spreadsheetml/2006/main">
  <authors>
    <author>June Butler</author>
  </authors>
  <commentList>
    <comment ref="I9" authorId="0">
      <text>
        <r>
          <rPr>
            <b/>
            <sz val="8"/>
            <rFont val="Tahoma"/>
            <family val="0"/>
          </rPr>
          <t>June Butler:</t>
        </r>
        <r>
          <rPr>
            <sz val="8"/>
            <rFont val="Tahoma"/>
            <family val="0"/>
          </rPr>
          <t xml:space="preserve">
No show charge for room
</t>
        </r>
      </text>
    </comment>
  </commentList>
</comments>
</file>

<file path=xl/sharedStrings.xml><?xml version="1.0" encoding="utf-8"?>
<sst xmlns="http://schemas.openxmlformats.org/spreadsheetml/2006/main" count="577" uniqueCount="176">
  <si>
    <t>Tahlequah, OK</t>
  </si>
  <si>
    <t>Payment Detail</t>
  </si>
  <si>
    <t>Payment</t>
  </si>
  <si>
    <t>Trip</t>
  </si>
  <si>
    <t>Destination</t>
  </si>
  <si>
    <t>Purpose</t>
  </si>
  <si>
    <t>Mileage</t>
  </si>
  <si>
    <t>Airfare</t>
  </si>
  <si>
    <t>Lodging</t>
  </si>
  <si>
    <t>Per Diem</t>
  </si>
  <si>
    <t>Other</t>
  </si>
  <si>
    <t>Total</t>
  </si>
  <si>
    <t>No.</t>
  </si>
  <si>
    <t>Date</t>
  </si>
  <si>
    <t>&amp; Auto</t>
  </si>
  <si>
    <t>&amp; Meals</t>
  </si>
  <si>
    <t>Bill John Baker</t>
  </si>
  <si>
    <t>Fiscal Year 2005</t>
  </si>
  <si>
    <t>TOTAL as of Sept. 30, 2005</t>
  </si>
  <si>
    <t>Cherokee NC</t>
  </si>
  <si>
    <t>East/West Joint Council Meeting&amp;Fall Festival</t>
  </si>
  <si>
    <t>Ok City, Ok</t>
  </si>
  <si>
    <t>OK Indian Gaming Association Conference</t>
  </si>
  <si>
    <t>Wahington, DC</t>
  </si>
  <si>
    <t xml:space="preserve">Smithsonium Museum Grand Opening </t>
  </si>
  <si>
    <t xml:space="preserve">Check </t>
  </si>
  <si>
    <t>2005 National Gathering of Tribal Justice Leaders</t>
  </si>
  <si>
    <t>Phoenix, AZ</t>
  </si>
  <si>
    <t>NIEA 35th Annual Convention</t>
  </si>
  <si>
    <t>Smithsonium National Museum Grand Opening</t>
  </si>
  <si>
    <t>ITC Briefings</t>
  </si>
  <si>
    <t>Tyler, TX</t>
  </si>
  <si>
    <t>Annual Battles of Neches</t>
  </si>
  <si>
    <t>DOI SGAC Meeting</t>
  </si>
  <si>
    <t>Green Bay WI</t>
  </si>
  <si>
    <t>National Indian Head Start Directors Conference</t>
  </si>
  <si>
    <t>Leadership Institute &amp; Board Meeting</t>
  </si>
  <si>
    <t>NCAI MID YEAR CONFERENCE</t>
  </si>
  <si>
    <t>Washington, DC</t>
  </si>
  <si>
    <t>AIS Inaugural Ball</t>
  </si>
  <si>
    <t>0523/05</t>
  </si>
  <si>
    <t>Catoosa, OK</t>
  </si>
  <si>
    <t>Tribal Transportation Summit</t>
  </si>
  <si>
    <t>Columbia, SC</t>
  </si>
  <si>
    <t>Visit PACE Site</t>
  </si>
  <si>
    <t>NCAI Mid Year Conference</t>
  </si>
  <si>
    <t>Green Bay, WI</t>
  </si>
  <si>
    <t>OK City, OK</t>
  </si>
  <si>
    <t>Sovereignty Symposium VXIII</t>
  </si>
  <si>
    <t>Stewardship Council Meeting</t>
  </si>
  <si>
    <t>Oklahoma City, OK</t>
  </si>
  <si>
    <t>Catoosa, Ok</t>
  </si>
  <si>
    <t>Casino Grand Opening</t>
  </si>
  <si>
    <t>Journey to Excellence Seminar &amp; Meeting Drew Edmondson</t>
  </si>
  <si>
    <t>Community Meeting in Strang, Early Meeting in Catoosa</t>
  </si>
  <si>
    <t>Ok Governors Water Conference</t>
  </si>
  <si>
    <t>Cherokee NC &amp; Shawnee Ok</t>
  </si>
  <si>
    <t>EasternBand Cherokees Fall Festival &amp; Inter Tribal Meeting</t>
  </si>
  <si>
    <t>Supreme Court Oral Arguments</t>
  </si>
  <si>
    <t>Raleigh, NC</t>
  </si>
  <si>
    <t>Speak at University of NC</t>
  </si>
  <si>
    <t>San Diego, CA &amp; Washington DC</t>
  </si>
  <si>
    <t>Cherokee Nation History Course</t>
  </si>
  <si>
    <t>Nashville, Los Angeles, &amp; Albequeure</t>
  </si>
  <si>
    <t>Speak at Vanderbilt University,Stewardship Council Meeting, Southwest Township Thanksgiving Dinner</t>
  </si>
  <si>
    <t>123..20</t>
  </si>
  <si>
    <t>Roanake, VA &amp; Mempis TN</t>
  </si>
  <si>
    <t>Roanoke College Speaker, Southern Historical Association</t>
  </si>
  <si>
    <t>Tulsa, Ok</t>
  </si>
  <si>
    <t>JOM Awards</t>
  </si>
  <si>
    <t>CN Group Leaders Retreat</t>
  </si>
  <si>
    <t>State Tournament SHS</t>
  </si>
  <si>
    <t>Boston Ma &amp; Washington DC</t>
  </si>
  <si>
    <t>Boston-Speaking Engagement,DC-Testify</t>
  </si>
  <si>
    <t xml:space="preserve"> 5 Civ Tribe Inter Tribal Meeting</t>
  </si>
  <si>
    <t>Trail of Tears Land Press Conference,Meeting with Cassen &amp; Norton</t>
  </si>
  <si>
    <t>Sovereignty Symposium 2005</t>
  </si>
  <si>
    <t>CN Business Meetings</t>
  </si>
  <si>
    <t>Philadelpia, PA</t>
  </si>
  <si>
    <t>82nd Annual "American Law Institute"</t>
  </si>
  <si>
    <t>Chatanooga, TN</t>
  </si>
  <si>
    <t>Waterfront Celebration</t>
  </si>
  <si>
    <t>London-Meeting with NA Gallery of British Museum, CA-CN History Course</t>
  </si>
  <si>
    <t>New Mexico</t>
  </si>
  <si>
    <t>Eastern Band Joint Council Meeting</t>
  </si>
  <si>
    <t>Roles and Responsibilities of Indian School Board Members</t>
  </si>
  <si>
    <t>Speaker -US Equal Opportunity Commission Seminar</t>
  </si>
  <si>
    <t>Speaker-OK Press Association Conference</t>
  </si>
  <si>
    <t>2005 JOM Conference</t>
  </si>
  <si>
    <t>National Head Start Association Leadership Institute, Mini Conference Series</t>
  </si>
  <si>
    <t>Arlington, VA</t>
  </si>
  <si>
    <t>AICCO Economic Summit 2005</t>
  </si>
  <si>
    <t>Sovereignty Symposium XVIII</t>
  </si>
  <si>
    <t>Chad Smith</t>
  </si>
  <si>
    <t>Principal Chief</t>
  </si>
  <si>
    <t>Joe Grayson, Jr.</t>
  </si>
  <si>
    <t>Deputy Principal Chief</t>
  </si>
  <si>
    <t>Cara Cowan-Watts</t>
  </si>
  <si>
    <t>District 7 - Rogers</t>
  </si>
  <si>
    <t>Claremore, OK</t>
  </si>
  <si>
    <t>S. Joe Crittenden</t>
  </si>
  <si>
    <t>District 2 - Trail of Tears</t>
  </si>
  <si>
    <t>Stilwell, OK</t>
  </si>
  <si>
    <t>Meredith Frailey</t>
  </si>
  <si>
    <t>District 6 - Mayes</t>
  </si>
  <si>
    <t>Locust Grove, OK</t>
  </si>
  <si>
    <t>Don Garvin</t>
  </si>
  <si>
    <t>District 4 - Three Rivers</t>
  </si>
  <si>
    <t>Muskogee, OK</t>
  </si>
  <si>
    <t>William G. "Bill" Johnson</t>
  </si>
  <si>
    <t>District 8 - Keeler</t>
  </si>
  <si>
    <t>Dewey, OK</t>
  </si>
  <si>
    <t>Jackie Bob Martin</t>
  </si>
  <si>
    <t>Linda Hughes-O'Leary</t>
  </si>
  <si>
    <t>District 5 - Delaware</t>
  </si>
  <si>
    <t>Jay, OK</t>
  </si>
  <si>
    <t>Melvina Shotpouch</t>
  </si>
  <si>
    <t>David Thornton</t>
  </si>
  <si>
    <t>District 3 - Sequoyah</t>
  </si>
  <si>
    <t>Vian, OK</t>
  </si>
  <si>
    <t>Audra Smoke-Connor</t>
  </si>
  <si>
    <t>District 1 - Cherokee</t>
  </si>
  <si>
    <t>Hulbert, OK</t>
  </si>
  <si>
    <t>Buel Anglen</t>
  </si>
  <si>
    <t>NO TRAVEL IN FY05</t>
  </si>
  <si>
    <t>Durant Oklahoma</t>
  </si>
  <si>
    <t>Five Civilized Tribes Qrtly Meeting</t>
  </si>
  <si>
    <t>Greenbay, WI</t>
  </si>
  <si>
    <t>Skiatook, Ok</t>
  </si>
  <si>
    <t>Invoice</t>
  </si>
  <si>
    <t>TOTAL as of September 30, 2005</t>
  </si>
  <si>
    <t>John Keener</t>
  </si>
  <si>
    <t>Salina, OK</t>
  </si>
  <si>
    <t>Cherokee, NC</t>
  </si>
  <si>
    <t>CHEROKEE, NC</t>
  </si>
  <si>
    <t>EAST WEST JOINT COUNCIL MEETING</t>
  </si>
  <si>
    <t>a</t>
  </si>
  <si>
    <t>b</t>
  </si>
  <si>
    <t>c</t>
  </si>
  <si>
    <t>d</t>
  </si>
  <si>
    <t>Shawnee, Ok</t>
  </si>
  <si>
    <t>OK Council for Indian Education Conference</t>
  </si>
  <si>
    <t>US Supreme Court Hearing Contract Support Costs</t>
  </si>
  <si>
    <t>NCAI Winter Session</t>
  </si>
  <si>
    <t>CSC Policy Meeting</t>
  </si>
  <si>
    <t>Durant, OK</t>
  </si>
  <si>
    <t xml:space="preserve">Tulsa, OK </t>
  </si>
  <si>
    <t>Reno, NV</t>
  </si>
  <si>
    <t>2005 National Indian Housing Summit</t>
  </si>
  <si>
    <t>Joint Meeting of the Health Services &amp; DOI SGAC</t>
  </si>
  <si>
    <t>e</t>
  </si>
  <si>
    <t>f</t>
  </si>
  <si>
    <t>Billings, MT</t>
  </si>
  <si>
    <t>Northwest Indian Head Start Coalition Conference</t>
  </si>
  <si>
    <t>Las Vegas, NV</t>
  </si>
  <si>
    <t>Roberts Rules of Order Meeting</t>
  </si>
  <si>
    <t>Tulsa, OK</t>
  </si>
  <si>
    <t>Chattanooga, TN</t>
  </si>
  <si>
    <t>Passage Commemoration</t>
  </si>
  <si>
    <t>Memphis, TN</t>
  </si>
  <si>
    <t>Youth Leadership Institute</t>
  </si>
  <si>
    <t>Parterning for Healthy Child Care</t>
  </si>
  <si>
    <t>g</t>
  </si>
  <si>
    <t>n</t>
  </si>
  <si>
    <t>Meetings with BIA,HUD &amp; Solicitor' office and State Chamber</t>
  </si>
  <si>
    <t>East West Joint Council Meeting</t>
  </si>
  <si>
    <t>EAST/WEST JOINT COUNCIL</t>
  </si>
  <si>
    <t>*Russian portion of travel was not funded with Nation funds</t>
  </si>
  <si>
    <r>
      <t xml:space="preserve">Ulan -Ude London </t>
    </r>
    <r>
      <rPr>
        <sz val="10"/>
        <color indexed="12"/>
        <rFont val="Arial"/>
        <family val="2"/>
      </rPr>
      <t xml:space="preserve">*(Russia) </t>
    </r>
    <r>
      <rPr>
        <sz val="10"/>
        <rFont val="Arial"/>
        <family val="2"/>
      </rPr>
      <t>&amp; Los Angeles CA</t>
    </r>
  </si>
  <si>
    <t>x</t>
  </si>
  <si>
    <t>i</t>
  </si>
  <si>
    <t>Charles Hoskin</t>
  </si>
  <si>
    <t>District 9 - Craig</t>
  </si>
  <si>
    <t>Vinita, OK</t>
  </si>
  <si>
    <t>Phyllis Yargee</t>
  </si>
  <si>
    <t>Gore, OK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</si>
</sst>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m/d/yyyy;@"/>
    <numFmt numFmtId="171" formatCode="mm/dd/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14" fontId="0" fillId="0" borderId="0" xfId="0" applyNumberFormat="1" applyFont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Continuous"/>
    </xf>
    <xf numFmtId="40" fontId="0" fillId="0" borderId="0" xfId="0" applyNumberFormat="1" applyFont="1" applyFill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40" fontId="0" fillId="0" borderId="18" xfId="0" applyNumberFormat="1" applyFont="1" applyFill="1" applyBorder="1" applyAlignment="1">
      <alignment horizontal="right"/>
    </xf>
    <xf numFmtId="40" fontId="0" fillId="0" borderId="18" xfId="0" applyNumberFormat="1" applyFont="1" applyBorder="1" applyAlignment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Continuous"/>
    </xf>
    <xf numFmtId="1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14" fontId="0" fillId="0" borderId="0" xfId="0" applyNumberFormat="1" applyFont="1" applyBorder="1" applyAlignment="1">
      <alignment horizontal="centerContinuous"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0" fillId="0" borderId="18" xfId="44" applyFont="1" applyBorder="1" applyAlignment="1">
      <alignment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 horizontal="right"/>
    </xf>
    <xf numFmtId="43" fontId="0" fillId="0" borderId="0" xfId="42" applyFont="1" applyFill="1" applyAlignment="1">
      <alignment/>
    </xf>
    <xf numFmtId="43" fontId="0" fillId="0" borderId="18" xfId="42" applyFont="1" applyFill="1" applyBorder="1" applyAlignment="1">
      <alignment/>
    </xf>
    <xf numFmtId="44" fontId="0" fillId="0" borderId="18" xfId="44" applyFont="1" applyFill="1" applyBorder="1" applyAlignment="1">
      <alignment/>
    </xf>
    <xf numFmtId="43" fontId="0" fillId="0" borderId="0" xfId="42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43" fontId="0" fillId="0" borderId="18" xfId="42" applyFont="1" applyBorder="1" applyAlignment="1">
      <alignment horizontal="centerContinuous"/>
    </xf>
    <xf numFmtId="43" fontId="0" fillId="0" borderId="0" xfId="42" applyFont="1" applyBorder="1" applyAlignment="1">
      <alignment/>
    </xf>
    <xf numFmtId="44" fontId="0" fillId="0" borderId="0" xfId="44" applyFont="1" applyAlignment="1">
      <alignment horizontal="right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1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7" max="7" width="8.7109375" style="0" bestFit="1" customWidth="1"/>
    <col min="8" max="8" width="7.00390625" style="0" bestFit="1" customWidth="1"/>
    <col min="9" max="9" width="10.421875" style="0" bestFit="1" customWidth="1"/>
    <col min="10" max="10" width="9.8515625" style="0" bestFit="1" customWidth="1"/>
    <col min="11" max="11" width="10.28125" style="0" bestFit="1" customWidth="1"/>
    <col min="12" max="12" width="10.421875" style="0" bestFit="1" customWidth="1"/>
  </cols>
  <sheetData>
    <row r="1" spans="1:6" s="2" customFormat="1" ht="12.75" customHeight="1">
      <c r="A1" s="1" t="s">
        <v>123</v>
      </c>
      <c r="E1" s="3"/>
      <c r="F1" s="21" t="s">
        <v>110</v>
      </c>
    </row>
    <row r="2" spans="1:6" s="2" customFormat="1" ht="12.75" customHeight="1">
      <c r="A2" s="2" t="s">
        <v>128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17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25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8" t="s">
        <v>15</v>
      </c>
      <c r="K8" s="17"/>
      <c r="L8" s="17"/>
    </row>
    <row r="9" spans="1:12" s="2" customFormat="1" ht="12.75" customHeight="1">
      <c r="A9" s="47">
        <v>620593</v>
      </c>
      <c r="B9" s="48">
        <v>38259</v>
      </c>
      <c r="C9" s="51">
        <v>38262</v>
      </c>
      <c r="D9" s="51">
        <v>38268</v>
      </c>
      <c r="E9" s="25" t="s">
        <v>133</v>
      </c>
      <c r="F9" s="3" t="s">
        <v>165</v>
      </c>
      <c r="G9" s="25">
        <v>665.68</v>
      </c>
      <c r="H9" s="47"/>
      <c r="I9" s="47">
        <v>362.42</v>
      </c>
      <c r="J9" s="25">
        <v>217.5</v>
      </c>
      <c r="K9" s="47"/>
      <c r="L9" s="63">
        <f>SUM(G9:K9)</f>
        <v>1245.6</v>
      </c>
    </row>
    <row r="10" spans="1:12" s="2" customFormat="1" ht="12.75" customHeight="1">
      <c r="A10" s="3">
        <v>53826</v>
      </c>
      <c r="B10" s="18">
        <v>38735</v>
      </c>
      <c r="C10" s="18">
        <v>38446</v>
      </c>
      <c r="D10" s="18">
        <v>38448</v>
      </c>
      <c r="E10" s="3" t="s">
        <v>125</v>
      </c>
      <c r="F10" s="3" t="s">
        <v>126</v>
      </c>
      <c r="G10" s="57">
        <v>144.66</v>
      </c>
      <c r="H10" s="57">
        <v>0</v>
      </c>
      <c r="I10" s="57">
        <v>126</v>
      </c>
      <c r="J10" s="57">
        <v>71.4</v>
      </c>
      <c r="K10" s="57"/>
      <c r="L10" s="57">
        <f>SUM(G10:K10)</f>
        <v>342.05999999999995</v>
      </c>
    </row>
    <row r="11" spans="1:12" s="2" customFormat="1" ht="12.75" customHeight="1">
      <c r="A11" s="3">
        <v>28505</v>
      </c>
      <c r="B11" s="18">
        <v>38504</v>
      </c>
      <c r="C11" s="18">
        <v>38513</v>
      </c>
      <c r="D11" s="18">
        <v>38513</v>
      </c>
      <c r="E11" s="3" t="s">
        <v>127</v>
      </c>
      <c r="F11" s="3" t="s">
        <v>45</v>
      </c>
      <c r="G11" s="58"/>
      <c r="H11" s="58"/>
      <c r="I11" s="58">
        <v>561.85</v>
      </c>
      <c r="J11" s="58">
        <v>214.5</v>
      </c>
      <c r="K11" s="58">
        <v>544.29</v>
      </c>
      <c r="L11" s="58">
        <f>SUM(G11:K11)</f>
        <v>1320.6399999999999</v>
      </c>
    </row>
    <row r="13" spans="5:12" s="2" customFormat="1" ht="12.75" customHeight="1">
      <c r="E13" s="3"/>
      <c r="F13" s="21" t="s">
        <v>18</v>
      </c>
      <c r="G13" s="20">
        <f aca="true" t="shared" si="0" ref="G13:L13">SUM(G9:G12)</f>
        <v>810.3399999999999</v>
      </c>
      <c r="H13" s="20">
        <f t="shared" si="0"/>
        <v>0</v>
      </c>
      <c r="I13" s="20">
        <f t="shared" si="0"/>
        <v>1050.27</v>
      </c>
      <c r="J13" s="20">
        <f t="shared" si="0"/>
        <v>503.4</v>
      </c>
      <c r="K13" s="20">
        <f t="shared" si="0"/>
        <v>544.29</v>
      </c>
      <c r="L13" s="20">
        <f t="shared" si="0"/>
        <v>2908.2999999999997</v>
      </c>
    </row>
    <row r="14" spans="5:6" s="2" customFormat="1" ht="12.75" customHeight="1">
      <c r="E14" s="3"/>
      <c r="F14" s="3"/>
    </row>
    <row r="15" spans="5:6" s="2" customFormat="1" ht="12.75" customHeight="1">
      <c r="E15" s="3"/>
      <c r="F15" s="3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0" bestFit="1" customWidth="1"/>
    <col min="7" max="7" width="7.57421875" style="0" bestFit="1" customWidth="1"/>
    <col min="8" max="8" width="6.28125" style="0" bestFit="1" customWidth="1"/>
    <col min="9" max="9" width="7.57421875" style="0" bestFit="1" customWidth="1"/>
    <col min="10" max="10" width="8.7109375" style="0" bestFit="1" customWidth="1"/>
    <col min="11" max="11" width="5.57421875" style="0" bestFit="1" customWidth="1"/>
    <col min="12" max="12" width="7.57421875" style="0" bestFit="1" customWidth="1"/>
  </cols>
  <sheetData>
    <row r="1" spans="1:12" ht="12.75">
      <c r="A1" s="1" t="s">
        <v>131</v>
      </c>
      <c r="B1" s="2"/>
      <c r="C1" s="2"/>
      <c r="D1" s="2"/>
      <c r="E1" s="3"/>
      <c r="F1" s="21" t="s">
        <v>104</v>
      </c>
      <c r="G1" s="2"/>
      <c r="H1" s="2"/>
      <c r="I1" s="2"/>
      <c r="J1" s="2"/>
      <c r="K1" s="2"/>
      <c r="L1" s="2"/>
    </row>
    <row r="2" spans="1:12" ht="12.75">
      <c r="A2" s="2" t="s">
        <v>132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129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8" t="s">
        <v>15</v>
      </c>
      <c r="K8" s="17"/>
      <c r="L8" s="17"/>
    </row>
    <row r="9" spans="1:12" ht="12.75">
      <c r="A9" s="34"/>
      <c r="B9" s="39"/>
      <c r="C9" s="40"/>
      <c r="D9" s="40"/>
      <c r="E9" s="30"/>
      <c r="F9" s="37" t="s">
        <v>124</v>
      </c>
      <c r="G9" s="41"/>
      <c r="H9" s="41"/>
      <c r="I9" s="41"/>
      <c r="J9" s="41"/>
      <c r="K9" s="41"/>
      <c r="L9" s="42">
        <f>SUM(G9:K9)</f>
        <v>0</v>
      </c>
    </row>
    <row r="10" spans="1:12" ht="12.75">
      <c r="A10" s="2"/>
      <c r="B10" s="2"/>
      <c r="C10" s="2"/>
      <c r="D10" s="2"/>
      <c r="E10" s="3"/>
      <c r="F10" s="3"/>
      <c r="G10" s="45"/>
      <c r="H10" s="45"/>
      <c r="I10" s="45"/>
      <c r="J10" s="45"/>
      <c r="K10" s="45"/>
      <c r="L10" s="45"/>
    </row>
    <row r="11" spans="1:12" ht="12.75">
      <c r="A11" s="2"/>
      <c r="B11" s="2"/>
      <c r="C11" s="2"/>
      <c r="D11" s="2"/>
      <c r="E11" s="3"/>
      <c r="F11" s="21" t="s">
        <v>130</v>
      </c>
      <c r="G11" s="45">
        <f aca="true" t="shared" si="0" ref="G11:L11">SUM(G9:G10)</f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</row>
    <row r="12" spans="1:12" ht="12.7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</row>
    <row r="13" spans="1:16" ht="12.75">
      <c r="A13" s="24"/>
      <c r="B13" s="24"/>
      <c r="C13" s="24"/>
      <c r="D13" s="24"/>
      <c r="E13" s="22"/>
      <c r="F13" s="33"/>
      <c r="G13" s="46"/>
      <c r="H13" s="46"/>
      <c r="I13" s="46"/>
      <c r="J13" s="46"/>
      <c r="K13" s="46"/>
      <c r="L13" s="46"/>
      <c r="M13" s="34"/>
      <c r="N13" s="34"/>
      <c r="O13" s="34"/>
      <c r="P13" s="34"/>
    </row>
    <row r="14" spans="1:16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112</v>
      </c>
      <c r="B1" s="2"/>
      <c r="C1" s="2">
        <v>2079</v>
      </c>
      <c r="D1" s="2"/>
      <c r="E1" s="3"/>
      <c r="F1" s="21" t="s">
        <v>101</v>
      </c>
      <c r="G1" s="2"/>
      <c r="H1" s="2"/>
      <c r="I1" s="2"/>
      <c r="J1" s="2"/>
      <c r="K1" s="2"/>
    </row>
    <row r="2" spans="1:11" ht="12.75">
      <c r="A2" s="2" t="s">
        <v>102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49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3" s="2" customFormat="1" ht="12.75" customHeight="1">
      <c r="A8" s="47">
        <v>620321</v>
      </c>
      <c r="B8" s="48">
        <v>38259</v>
      </c>
      <c r="C8" s="51">
        <v>38262</v>
      </c>
      <c r="D8" s="51">
        <v>38268</v>
      </c>
      <c r="E8" s="25" t="s">
        <v>133</v>
      </c>
      <c r="F8" s="22" t="s">
        <v>20</v>
      </c>
      <c r="G8" s="50">
        <v>590.65</v>
      </c>
      <c r="H8" s="63"/>
      <c r="I8" s="50">
        <v>434.15</v>
      </c>
      <c r="J8" s="63">
        <v>221.5</v>
      </c>
      <c r="K8" s="50">
        <v>35</v>
      </c>
      <c r="L8" s="63">
        <f>SUM(G8:K8)</f>
        <v>1281.3</v>
      </c>
      <c r="M8" s="57"/>
    </row>
    <row r="9" spans="1:13" s="24" customFormat="1" ht="12.75" customHeight="1">
      <c r="A9" s="22">
        <v>35484</v>
      </c>
      <c r="B9" s="23">
        <v>38569</v>
      </c>
      <c r="C9" s="23">
        <v>38514</v>
      </c>
      <c r="D9" s="23">
        <v>38518</v>
      </c>
      <c r="E9" s="3" t="s">
        <v>34</v>
      </c>
      <c r="F9" s="22" t="s">
        <v>37</v>
      </c>
      <c r="G9" s="61">
        <v>79.52</v>
      </c>
      <c r="H9" s="61">
        <v>495.29</v>
      </c>
      <c r="I9" s="61">
        <v>561.85</v>
      </c>
      <c r="J9" s="61">
        <v>214.5</v>
      </c>
      <c r="K9" s="61">
        <v>78.23</v>
      </c>
      <c r="L9" s="61">
        <f>SUM(G9:K9)</f>
        <v>1429.39</v>
      </c>
      <c r="M9" s="60"/>
    </row>
    <row r="10" spans="5:12" s="2" customFormat="1" ht="12.75" customHeight="1">
      <c r="E10" s="3"/>
      <c r="F10" s="3"/>
      <c r="G10" s="20"/>
      <c r="H10" s="20"/>
      <c r="I10" s="20"/>
      <c r="J10" s="20"/>
      <c r="K10" s="20"/>
      <c r="L10" s="20"/>
    </row>
    <row r="11" spans="5:12" s="2" customFormat="1" ht="12.75" customHeight="1">
      <c r="E11" s="3"/>
      <c r="F11" s="21" t="s">
        <v>18</v>
      </c>
      <c r="G11" s="20">
        <f aca="true" t="shared" si="0" ref="G11:L11">SUM(G8:G10)</f>
        <v>670.17</v>
      </c>
      <c r="H11" s="20">
        <f t="shared" si="0"/>
        <v>495.29</v>
      </c>
      <c r="I11" s="20">
        <f t="shared" si="0"/>
        <v>996</v>
      </c>
      <c r="J11" s="20">
        <f t="shared" si="0"/>
        <v>436</v>
      </c>
      <c r="K11" s="20">
        <f t="shared" si="0"/>
        <v>113.23</v>
      </c>
      <c r="L11" s="20">
        <f t="shared" si="0"/>
        <v>2710.69</v>
      </c>
    </row>
    <row r="25" ht="12.75">
      <c r="K25" s="27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113</v>
      </c>
      <c r="B1" s="2"/>
      <c r="C1" s="2">
        <v>13664</v>
      </c>
      <c r="D1" s="2"/>
      <c r="E1" s="3"/>
      <c r="F1" s="21" t="s">
        <v>114</v>
      </c>
      <c r="G1" s="2"/>
      <c r="H1" s="2"/>
      <c r="I1" s="2"/>
      <c r="J1" s="2"/>
      <c r="K1" s="2"/>
    </row>
    <row r="2" spans="1:11" ht="12.75">
      <c r="A2" s="2" t="s">
        <v>115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2" s="24" customFormat="1" ht="12.75" customHeight="1">
      <c r="A8" s="22">
        <v>22967</v>
      </c>
      <c r="B8" s="23">
        <v>38455</v>
      </c>
      <c r="C8" s="23">
        <v>38370</v>
      </c>
      <c r="D8" s="23">
        <v>38373</v>
      </c>
      <c r="E8" s="3" t="s">
        <v>38</v>
      </c>
      <c r="F8" s="22" t="s">
        <v>39</v>
      </c>
      <c r="G8" s="60">
        <v>62.16</v>
      </c>
      <c r="H8" s="60">
        <v>247.29</v>
      </c>
      <c r="I8" s="60">
        <v>1088.16</v>
      </c>
      <c r="J8" s="60">
        <v>178.5</v>
      </c>
      <c r="K8" s="60">
        <f>56.2+49</f>
        <v>105.2</v>
      </c>
      <c r="L8" s="60">
        <f>SUM(G8:K8)</f>
        <v>1681.3100000000002</v>
      </c>
    </row>
    <row r="9" spans="1:12" s="24" customFormat="1" ht="12.75" customHeight="1">
      <c r="A9" s="22">
        <v>39778</v>
      </c>
      <c r="B9" s="23">
        <v>38609</v>
      </c>
      <c r="C9" s="23">
        <v>38615</v>
      </c>
      <c r="D9" s="23">
        <v>38619</v>
      </c>
      <c r="E9" s="3" t="s">
        <v>154</v>
      </c>
      <c r="F9" s="22" t="s">
        <v>155</v>
      </c>
      <c r="G9" s="60">
        <f>62.16+90</f>
        <v>152.16</v>
      </c>
      <c r="H9" s="60">
        <v>457.28</v>
      </c>
      <c r="I9" s="60">
        <v>343.35</v>
      </c>
      <c r="J9" s="60">
        <v>193.5</v>
      </c>
      <c r="K9" s="60">
        <v>30</v>
      </c>
      <c r="L9" s="60">
        <f>SUM(G9:K9)</f>
        <v>1176.29</v>
      </c>
    </row>
    <row r="10" spans="1:12" s="24" customFormat="1" ht="12.75" customHeight="1">
      <c r="A10" s="22">
        <v>620844</v>
      </c>
      <c r="B10" s="23">
        <v>38259</v>
      </c>
      <c r="C10" s="23">
        <v>38262</v>
      </c>
      <c r="D10" s="23">
        <v>38269</v>
      </c>
      <c r="E10" s="3" t="s">
        <v>133</v>
      </c>
      <c r="F10" s="22" t="s">
        <v>20</v>
      </c>
      <c r="G10" s="60">
        <v>671.98</v>
      </c>
      <c r="H10" s="60"/>
      <c r="I10" s="60">
        <v>500.32</v>
      </c>
      <c r="J10" s="60">
        <v>252.5</v>
      </c>
      <c r="K10" s="60"/>
      <c r="L10" s="60">
        <f>SUM(G10:K10)</f>
        <v>1424.8</v>
      </c>
    </row>
    <row r="11" spans="1:12" s="24" customFormat="1" ht="12.75" customHeight="1">
      <c r="A11" s="22"/>
      <c r="B11" s="23"/>
      <c r="C11" s="23"/>
      <c r="D11" s="23"/>
      <c r="E11" s="22"/>
      <c r="F11" s="22"/>
      <c r="G11" s="62"/>
      <c r="H11" s="62"/>
      <c r="I11" s="62"/>
      <c r="J11" s="62"/>
      <c r="K11" s="62"/>
      <c r="L11" s="62"/>
    </row>
    <row r="12" spans="5:12" s="2" customFormat="1" ht="12.75" customHeight="1">
      <c r="E12" s="3"/>
      <c r="F12" s="3"/>
      <c r="G12" s="20"/>
      <c r="H12" s="20"/>
      <c r="I12" s="20"/>
      <c r="J12" s="20"/>
      <c r="K12" s="20"/>
      <c r="L12" s="20"/>
    </row>
    <row r="13" spans="5:12" s="2" customFormat="1" ht="12.75" customHeight="1">
      <c r="E13" s="3"/>
      <c r="F13" s="21" t="s">
        <v>18</v>
      </c>
      <c r="G13" s="20">
        <f aca="true" t="shared" si="0" ref="G13:L13">SUM(G8:G12)</f>
        <v>886.3</v>
      </c>
      <c r="H13" s="20">
        <f t="shared" si="0"/>
        <v>704.5699999999999</v>
      </c>
      <c r="I13" s="20">
        <f t="shared" si="0"/>
        <v>1931.8300000000002</v>
      </c>
      <c r="J13" s="20">
        <f t="shared" si="0"/>
        <v>624.5</v>
      </c>
      <c r="K13" s="20">
        <f t="shared" si="0"/>
        <v>135.2</v>
      </c>
      <c r="L13" s="20">
        <f t="shared" si="0"/>
        <v>4282.400000000001</v>
      </c>
    </row>
    <row r="27" ht="12.75">
      <c r="K27" s="27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4" max="4" width="10.8515625" style="0" bestFit="1" customWidth="1"/>
    <col min="5" max="5" width="22.8515625" style="0" bestFit="1" customWidth="1"/>
    <col min="6" max="6" width="38.57421875" style="0" bestFit="1" customWidth="1"/>
    <col min="7" max="7" width="9.00390625" style="0" bestFit="1" customWidth="1"/>
    <col min="9" max="9" width="10.421875" style="0" bestFit="1" customWidth="1"/>
    <col min="10" max="10" width="9.28125" style="0" bestFit="1" customWidth="1"/>
    <col min="11" max="11" width="8.8515625" style="0" bestFit="1" customWidth="1"/>
    <col min="12" max="12" width="10.421875" style="0" bestFit="1" customWidth="1"/>
    <col min="13" max="13" width="0" style="0" hidden="1" customWidth="1"/>
  </cols>
  <sheetData>
    <row r="1" spans="1:11" ht="12.75">
      <c r="A1" s="1" t="s">
        <v>116</v>
      </c>
      <c r="B1" s="2"/>
      <c r="C1" s="2">
        <v>2463</v>
      </c>
      <c r="D1" s="2"/>
      <c r="E1" s="3"/>
      <c r="F1" s="21" t="s">
        <v>114</v>
      </c>
      <c r="G1" s="2"/>
      <c r="H1" s="2"/>
      <c r="I1" s="2"/>
      <c r="J1" s="2"/>
      <c r="K1" s="2"/>
    </row>
    <row r="2" spans="1:11" ht="12.75">
      <c r="A2" s="2" t="s">
        <v>115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3" s="2" customFormat="1" ht="12.75" customHeight="1">
      <c r="A8" s="47">
        <v>620327</v>
      </c>
      <c r="B8" s="48">
        <v>38259</v>
      </c>
      <c r="C8" s="51">
        <v>38262</v>
      </c>
      <c r="D8" s="51">
        <v>38269</v>
      </c>
      <c r="E8" s="25" t="s">
        <v>133</v>
      </c>
      <c r="F8" s="22" t="s">
        <v>20</v>
      </c>
      <c r="G8" s="50">
        <v>631.98</v>
      </c>
      <c r="H8" s="63"/>
      <c r="I8" s="63">
        <v>508.98</v>
      </c>
      <c r="J8" s="50">
        <v>256.5</v>
      </c>
      <c r="K8" s="63">
        <v>40</v>
      </c>
      <c r="L8" s="63">
        <f>SUM(G8:K8)</f>
        <v>1437.46</v>
      </c>
      <c r="M8" s="2" t="s">
        <v>136</v>
      </c>
    </row>
    <row r="9" spans="1:13" s="24" customFormat="1" ht="12.75" customHeight="1">
      <c r="A9" s="22">
        <v>22865</v>
      </c>
      <c r="B9" s="23">
        <v>38455</v>
      </c>
      <c r="C9" s="23">
        <v>38370</v>
      </c>
      <c r="D9" s="23">
        <v>38373</v>
      </c>
      <c r="E9" s="22" t="s">
        <v>38</v>
      </c>
      <c r="F9" s="22" t="s">
        <v>39</v>
      </c>
      <c r="G9" s="60">
        <v>62.16</v>
      </c>
      <c r="H9" s="60">
        <v>247.29</v>
      </c>
      <c r="I9" s="60"/>
      <c r="J9" s="60">
        <v>178.5</v>
      </c>
      <c r="K9" s="60">
        <v>37</v>
      </c>
      <c r="L9" s="60">
        <f>SUM(G9:K9)</f>
        <v>524.95</v>
      </c>
      <c r="M9" s="24" t="s">
        <v>138</v>
      </c>
    </row>
    <row r="10" spans="1:13" s="24" customFormat="1" ht="12.75" customHeight="1">
      <c r="A10" s="22">
        <v>25363</v>
      </c>
      <c r="B10" s="23">
        <v>38476</v>
      </c>
      <c r="C10" s="23" t="s">
        <v>40</v>
      </c>
      <c r="D10" s="23">
        <v>38498</v>
      </c>
      <c r="E10" s="3" t="s">
        <v>41</v>
      </c>
      <c r="F10" s="3" t="s">
        <v>42</v>
      </c>
      <c r="G10" s="60">
        <v>61.48</v>
      </c>
      <c r="H10" s="60"/>
      <c r="I10" s="60"/>
      <c r="J10" s="60">
        <v>108.5</v>
      </c>
      <c r="K10" s="60"/>
      <c r="L10" s="60">
        <f>SUM(G10:K10)</f>
        <v>169.98</v>
      </c>
      <c r="M10" s="24" t="s">
        <v>139</v>
      </c>
    </row>
    <row r="11" spans="1:13" s="24" customFormat="1" ht="12.75" customHeight="1">
      <c r="A11" s="22">
        <v>16475</v>
      </c>
      <c r="B11" s="23">
        <v>38406</v>
      </c>
      <c r="C11" s="23">
        <v>38384</v>
      </c>
      <c r="D11" s="23">
        <v>38385</v>
      </c>
      <c r="E11" s="22" t="s">
        <v>43</v>
      </c>
      <c r="F11" s="22" t="s">
        <v>44</v>
      </c>
      <c r="G11" s="60">
        <v>50.22</v>
      </c>
      <c r="H11" s="60"/>
      <c r="I11" s="60">
        <v>108.9</v>
      </c>
      <c r="J11" s="60">
        <v>52.5</v>
      </c>
      <c r="K11" s="60"/>
      <c r="L11" s="60">
        <f>SUM(G11:K11)</f>
        <v>211.62</v>
      </c>
      <c r="M11" s="24" t="s">
        <v>137</v>
      </c>
    </row>
    <row r="12" spans="1:12" s="2" customFormat="1" ht="12.75" customHeight="1">
      <c r="A12" s="3"/>
      <c r="B12" s="18"/>
      <c r="C12" s="18"/>
      <c r="D12" s="18"/>
      <c r="E12" s="3"/>
      <c r="F12" s="3"/>
      <c r="G12" s="56"/>
      <c r="H12" s="56"/>
      <c r="I12" s="56"/>
      <c r="J12" s="56"/>
      <c r="K12" s="56"/>
      <c r="L12" s="62"/>
    </row>
    <row r="13" spans="5:12" s="2" customFormat="1" ht="12.75" customHeight="1">
      <c r="E13" s="3"/>
      <c r="F13" s="3"/>
      <c r="G13" s="20"/>
      <c r="H13" s="20"/>
      <c r="I13" s="20"/>
      <c r="J13" s="20"/>
      <c r="K13" s="20"/>
      <c r="L13" s="20"/>
    </row>
    <row r="14" spans="5:12" s="2" customFormat="1" ht="12.75" customHeight="1">
      <c r="E14" s="3"/>
      <c r="F14" s="21" t="s">
        <v>18</v>
      </c>
      <c r="G14" s="20">
        <f aca="true" t="shared" si="0" ref="G14:L14">SUM(G8:G13)</f>
        <v>805.84</v>
      </c>
      <c r="H14" s="20">
        <f t="shared" si="0"/>
        <v>247.29</v>
      </c>
      <c r="I14" s="20">
        <f t="shared" si="0"/>
        <v>617.88</v>
      </c>
      <c r="J14" s="20">
        <f t="shared" si="0"/>
        <v>596</v>
      </c>
      <c r="K14" s="20">
        <f t="shared" si="0"/>
        <v>77</v>
      </c>
      <c r="L14" s="20">
        <f t="shared" si="0"/>
        <v>2344.0099999999998</v>
      </c>
    </row>
    <row r="28" ht="12.75">
      <c r="K28" s="27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95" zoomScaleNormal="95" zoomScalePageLayoutView="0" workbookViewId="0" topLeftCell="A1">
      <selection activeCell="L10" sqref="L10"/>
    </sheetView>
  </sheetViews>
  <sheetFormatPr defaultColWidth="9.140625" defaultRowHeight="12.75"/>
  <cols>
    <col min="1" max="1" width="15.28125" style="0" bestFit="1" customWidth="1"/>
    <col min="2" max="4" width="10.7109375" style="0" bestFit="1" customWidth="1"/>
    <col min="5" max="5" width="24.00390625" style="0" customWidth="1"/>
    <col min="6" max="6" width="49.8515625" style="0" customWidth="1"/>
    <col min="7" max="7" width="9.00390625" style="0" bestFit="1" customWidth="1"/>
    <col min="8" max="8" width="9.7109375" style="0" bestFit="1" customWidth="1"/>
    <col min="9" max="9" width="10.57421875" style="0" bestFit="1" customWidth="1"/>
    <col min="10" max="10" width="9.57421875" style="0" bestFit="1" customWidth="1"/>
    <col min="11" max="11" width="12.57421875" style="0" bestFit="1" customWidth="1"/>
    <col min="12" max="12" width="11.140625" style="0" bestFit="1" customWidth="1"/>
    <col min="13" max="13" width="0" style="0" hidden="1" customWidth="1"/>
  </cols>
  <sheetData>
    <row r="1" spans="1:11" s="34" customFormat="1" ht="12.75">
      <c r="A1" s="32" t="s">
        <v>93</v>
      </c>
      <c r="B1" s="24"/>
      <c r="C1" s="24">
        <v>131</v>
      </c>
      <c r="D1" s="24"/>
      <c r="E1" s="22"/>
      <c r="F1" s="33"/>
      <c r="G1" s="24"/>
      <c r="H1" s="24"/>
      <c r="I1" s="24"/>
      <c r="J1" s="24"/>
      <c r="K1" s="24"/>
    </row>
    <row r="2" spans="1:11" s="34" customFormat="1" ht="12.75">
      <c r="A2" s="24" t="s">
        <v>94</v>
      </c>
      <c r="B2" s="24"/>
      <c r="C2" s="24"/>
      <c r="D2" s="24"/>
      <c r="E2" s="22"/>
      <c r="F2" s="22"/>
      <c r="G2" s="24"/>
      <c r="H2" s="24"/>
      <c r="I2" s="24"/>
      <c r="J2" s="24"/>
      <c r="K2" s="24"/>
    </row>
    <row r="3" spans="1:11" s="34" customFormat="1" ht="12.75">
      <c r="A3" s="24" t="s">
        <v>1</v>
      </c>
      <c r="B3" s="24"/>
      <c r="C3" s="24"/>
      <c r="D3" s="24"/>
      <c r="E3" s="22"/>
      <c r="F3" s="22"/>
      <c r="G3" s="24"/>
      <c r="H3" s="24"/>
      <c r="I3" s="24"/>
      <c r="J3" s="24"/>
      <c r="K3" s="24"/>
    </row>
    <row r="4" spans="1:11" s="34" customFormat="1" ht="12.75">
      <c r="A4" s="24" t="s">
        <v>17</v>
      </c>
      <c r="B4" s="24"/>
      <c r="C4" s="24"/>
      <c r="D4" s="24"/>
      <c r="E4" s="22"/>
      <c r="F4" s="22"/>
      <c r="G4" s="24"/>
      <c r="H4" s="24"/>
      <c r="I4" s="24"/>
      <c r="J4" s="24"/>
      <c r="K4" s="24"/>
    </row>
    <row r="5" spans="1:11" s="34" customFormat="1" ht="13.5" thickBot="1">
      <c r="A5" s="24"/>
      <c r="B5" s="24"/>
      <c r="C5" s="24"/>
      <c r="D5" s="24"/>
      <c r="E5" s="22"/>
      <c r="F5" s="22"/>
      <c r="G5" s="24"/>
      <c r="H5" s="24"/>
      <c r="I5" s="24"/>
      <c r="J5" s="24"/>
      <c r="K5" s="24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12" t="s">
        <v>15</v>
      </c>
      <c r="K7" s="13"/>
      <c r="L7" s="17"/>
    </row>
    <row r="8" spans="1:12" s="24" customFormat="1" ht="12.75" customHeight="1">
      <c r="A8" s="22">
        <v>16283</v>
      </c>
      <c r="B8" s="52">
        <v>38406</v>
      </c>
      <c r="C8" s="52">
        <v>38265</v>
      </c>
      <c r="D8" s="52">
        <v>38268</v>
      </c>
      <c r="E8" s="22" t="s">
        <v>56</v>
      </c>
      <c r="F8" s="22" t="s">
        <v>57</v>
      </c>
      <c r="G8" s="60"/>
      <c r="H8" s="60"/>
      <c r="I8" s="60">
        <v>357.49</v>
      </c>
      <c r="J8" s="60">
        <v>115.5</v>
      </c>
      <c r="K8" s="60">
        <v>193.13</v>
      </c>
      <c r="L8" s="60">
        <f aca="true" t="shared" si="0" ref="L8:L32">SUM(G8:K8)</f>
        <v>666.12</v>
      </c>
    </row>
    <row r="9" spans="1:12" s="2" customFormat="1" ht="12.75" customHeight="1">
      <c r="A9" s="3">
        <v>15441</v>
      </c>
      <c r="B9" s="53">
        <v>38399</v>
      </c>
      <c r="C9" s="53">
        <v>38279</v>
      </c>
      <c r="D9" s="53">
        <v>38280</v>
      </c>
      <c r="E9" s="3" t="s">
        <v>50</v>
      </c>
      <c r="F9" s="3" t="s">
        <v>55</v>
      </c>
      <c r="G9" s="57"/>
      <c r="H9" s="57"/>
      <c r="I9" s="57">
        <v>97.79</v>
      </c>
      <c r="J9" s="57">
        <v>54.25</v>
      </c>
      <c r="K9" s="57">
        <v>40</v>
      </c>
      <c r="L9" s="60">
        <f t="shared" si="0"/>
        <v>192.04000000000002</v>
      </c>
    </row>
    <row r="10" spans="1:13" s="2" customFormat="1" ht="12.75" customHeight="1">
      <c r="A10" s="3">
        <v>24324</v>
      </c>
      <c r="B10" s="53">
        <v>38469</v>
      </c>
      <c r="C10" s="53">
        <v>38294</v>
      </c>
      <c r="D10" s="53">
        <v>38296</v>
      </c>
      <c r="E10" s="3" t="s">
        <v>66</v>
      </c>
      <c r="F10" s="3" t="s">
        <v>67</v>
      </c>
      <c r="G10" s="57"/>
      <c r="H10" s="57"/>
      <c r="I10" s="57">
        <v>176.24</v>
      </c>
      <c r="J10" s="57">
        <f>114.25+85.59</f>
        <v>199.84</v>
      </c>
      <c r="K10" s="57">
        <f>95.48+4</f>
        <v>99.48</v>
      </c>
      <c r="L10" s="60">
        <f t="shared" si="0"/>
        <v>475.56000000000006</v>
      </c>
      <c r="M10" s="2">
        <v>1</v>
      </c>
    </row>
    <row r="11" spans="1:12" s="2" customFormat="1" ht="12.75" customHeight="1">
      <c r="A11" s="3">
        <v>25116</v>
      </c>
      <c r="B11" s="53">
        <v>38476</v>
      </c>
      <c r="C11" s="53">
        <v>38299</v>
      </c>
      <c r="D11" s="53">
        <v>38300</v>
      </c>
      <c r="E11" s="3" t="s">
        <v>38</v>
      </c>
      <c r="F11" s="3" t="s">
        <v>58</v>
      </c>
      <c r="G11" s="57"/>
      <c r="H11" s="57">
        <v>237.88</v>
      </c>
      <c r="I11" s="57">
        <v>217.55</v>
      </c>
      <c r="J11" s="57">
        <v>75.45</v>
      </c>
      <c r="K11" s="57">
        <f>14.08+25</f>
        <v>39.08</v>
      </c>
      <c r="L11" s="60">
        <f t="shared" si="0"/>
        <v>569.96</v>
      </c>
    </row>
    <row r="12" spans="1:12" s="2" customFormat="1" ht="27" customHeight="1">
      <c r="A12" s="3">
        <v>25116</v>
      </c>
      <c r="B12" s="53">
        <v>38476</v>
      </c>
      <c r="C12" s="53">
        <v>37997</v>
      </c>
      <c r="D12" s="53">
        <v>38304</v>
      </c>
      <c r="E12" s="28" t="s">
        <v>63</v>
      </c>
      <c r="F12" s="28" t="s">
        <v>64</v>
      </c>
      <c r="G12" s="57"/>
      <c r="H12" s="57">
        <f>432.89+133.2</f>
        <v>566.0899999999999</v>
      </c>
      <c r="I12" s="57" t="s">
        <v>65</v>
      </c>
      <c r="J12" s="57">
        <v>118.5</v>
      </c>
      <c r="K12" s="57">
        <f>162.57+5+83.38+19.62+20.57+14+142.57+5.86</f>
        <v>453.57</v>
      </c>
      <c r="L12" s="60">
        <f t="shared" si="0"/>
        <v>1138.1599999999999</v>
      </c>
    </row>
    <row r="13" spans="1:12" s="2" customFormat="1" ht="12.75" customHeight="1">
      <c r="A13" s="3">
        <v>25116</v>
      </c>
      <c r="B13" s="53">
        <v>38476</v>
      </c>
      <c r="C13" s="53">
        <v>38323</v>
      </c>
      <c r="D13" s="53">
        <v>38324</v>
      </c>
      <c r="E13" s="3" t="s">
        <v>59</v>
      </c>
      <c r="F13" s="3" t="s">
        <v>60</v>
      </c>
      <c r="G13" s="57"/>
      <c r="H13" s="57"/>
      <c r="I13" s="57"/>
      <c r="J13" s="57">
        <v>64.5</v>
      </c>
      <c r="K13" s="57">
        <v>22.62</v>
      </c>
      <c r="L13" s="60">
        <f t="shared" si="0"/>
        <v>87.12</v>
      </c>
    </row>
    <row r="14" spans="1:12" s="2" customFormat="1" ht="12.75" customHeight="1">
      <c r="A14" s="3">
        <v>15441</v>
      </c>
      <c r="B14" s="53">
        <v>38399</v>
      </c>
      <c r="C14" s="53">
        <v>38328</v>
      </c>
      <c r="D14" s="53">
        <v>38330</v>
      </c>
      <c r="E14" s="3" t="s">
        <v>51</v>
      </c>
      <c r="F14" s="3" t="s">
        <v>52</v>
      </c>
      <c r="G14" s="57"/>
      <c r="H14" s="57"/>
      <c r="I14" s="57">
        <v>167.48</v>
      </c>
      <c r="J14" s="57">
        <v>77.5</v>
      </c>
      <c r="K14" s="57">
        <v>1.1</v>
      </c>
      <c r="L14" s="60">
        <f t="shared" si="0"/>
        <v>246.07999999999998</v>
      </c>
    </row>
    <row r="15" spans="1:12" s="24" customFormat="1" ht="12.75" customHeight="1">
      <c r="A15" s="22">
        <v>25989</v>
      </c>
      <c r="B15" s="52">
        <v>38483</v>
      </c>
      <c r="C15" s="52">
        <v>38365</v>
      </c>
      <c r="D15" s="52">
        <v>38366</v>
      </c>
      <c r="E15" s="22" t="s">
        <v>51</v>
      </c>
      <c r="F15" s="22" t="s">
        <v>74</v>
      </c>
      <c r="G15" s="60"/>
      <c r="H15" s="60"/>
      <c r="I15" s="60">
        <v>67.84</v>
      </c>
      <c r="J15" s="60">
        <v>46.5</v>
      </c>
      <c r="K15" s="60"/>
      <c r="L15" s="60">
        <f t="shared" si="0"/>
        <v>114.34</v>
      </c>
    </row>
    <row r="16" spans="1:12" s="24" customFormat="1" ht="12.75" customHeight="1">
      <c r="A16" s="22">
        <v>25116</v>
      </c>
      <c r="B16" s="52">
        <v>38476</v>
      </c>
      <c r="C16" s="52">
        <v>38371</v>
      </c>
      <c r="D16" s="52">
        <v>38372</v>
      </c>
      <c r="E16" s="22" t="s">
        <v>51</v>
      </c>
      <c r="F16" s="22" t="s">
        <v>70</v>
      </c>
      <c r="G16" s="60"/>
      <c r="H16" s="60"/>
      <c r="I16" s="60">
        <v>67.84</v>
      </c>
      <c r="J16" s="60">
        <v>46.5</v>
      </c>
      <c r="K16" s="60"/>
      <c r="L16" s="60">
        <f t="shared" si="0"/>
        <v>114.34</v>
      </c>
    </row>
    <row r="17" spans="1:12" s="2" customFormat="1" ht="24.75" customHeight="1">
      <c r="A17" s="3">
        <v>25116</v>
      </c>
      <c r="B17" s="53">
        <v>38476</v>
      </c>
      <c r="C17" s="53">
        <v>38382</v>
      </c>
      <c r="D17" s="53">
        <v>38387</v>
      </c>
      <c r="E17" s="28" t="s">
        <v>61</v>
      </c>
      <c r="F17" s="3" t="s">
        <v>62</v>
      </c>
      <c r="G17" s="57"/>
      <c r="H17" s="57">
        <v>795.99</v>
      </c>
      <c r="I17" s="57">
        <v>843.31</v>
      </c>
      <c r="J17" s="57">
        <v>242.25</v>
      </c>
      <c r="K17" s="57">
        <f>132.6+655.01</f>
        <v>787.61</v>
      </c>
      <c r="L17" s="60">
        <f t="shared" si="0"/>
        <v>2669.16</v>
      </c>
    </row>
    <row r="18" spans="1:12" s="2" customFormat="1" ht="12.75" customHeight="1">
      <c r="A18" s="3">
        <v>25116</v>
      </c>
      <c r="B18" s="53">
        <v>38476</v>
      </c>
      <c r="C18" s="53">
        <v>38421</v>
      </c>
      <c r="D18" s="53">
        <v>38424</v>
      </c>
      <c r="E18" s="3" t="s">
        <v>50</v>
      </c>
      <c r="F18" s="3" t="s">
        <v>71</v>
      </c>
      <c r="G18" s="57"/>
      <c r="H18" s="57"/>
      <c r="I18" s="57">
        <v>177</v>
      </c>
      <c r="J18" s="57">
        <v>108.5</v>
      </c>
      <c r="K18" s="57"/>
      <c r="L18" s="60">
        <f t="shared" si="0"/>
        <v>285.5</v>
      </c>
    </row>
    <row r="19" spans="1:12" s="2" customFormat="1" ht="12.75" customHeight="1">
      <c r="A19" s="3">
        <v>25116</v>
      </c>
      <c r="B19" s="53">
        <v>38476</v>
      </c>
      <c r="C19" s="53">
        <v>38432</v>
      </c>
      <c r="D19" s="53">
        <v>38433</v>
      </c>
      <c r="E19" s="3" t="s">
        <v>68</v>
      </c>
      <c r="F19" s="3" t="s">
        <v>69</v>
      </c>
      <c r="G19" s="57"/>
      <c r="H19" s="57"/>
      <c r="I19" s="57">
        <v>64</v>
      </c>
      <c r="J19" s="57">
        <v>64.5</v>
      </c>
      <c r="K19" s="57"/>
      <c r="L19" s="60">
        <f t="shared" si="0"/>
        <v>128.5</v>
      </c>
    </row>
    <row r="20" spans="1:12" s="24" customFormat="1" ht="12.75" customHeight="1">
      <c r="A20" s="22">
        <v>28371</v>
      </c>
      <c r="B20" s="52">
        <v>38504</v>
      </c>
      <c r="C20" s="52">
        <v>38446</v>
      </c>
      <c r="D20" s="52">
        <v>38447</v>
      </c>
      <c r="E20" s="22" t="s">
        <v>50</v>
      </c>
      <c r="F20" s="22" t="s">
        <v>53</v>
      </c>
      <c r="G20" s="60"/>
      <c r="H20" s="60"/>
      <c r="I20" s="60">
        <v>75.16</v>
      </c>
      <c r="J20" s="60">
        <v>31</v>
      </c>
      <c r="K20" s="60">
        <v>8</v>
      </c>
      <c r="L20" s="60">
        <f t="shared" si="0"/>
        <v>114.16</v>
      </c>
    </row>
    <row r="21" spans="1:13" s="2" customFormat="1" ht="28.5" customHeight="1">
      <c r="A21" s="3">
        <v>27300</v>
      </c>
      <c r="B21" s="53">
        <v>38492</v>
      </c>
      <c r="C21" s="53">
        <v>38453</v>
      </c>
      <c r="D21" s="53">
        <v>38456</v>
      </c>
      <c r="E21" s="28" t="s">
        <v>72</v>
      </c>
      <c r="F21" s="3" t="s">
        <v>73</v>
      </c>
      <c r="G21" s="57">
        <v>122</v>
      </c>
      <c r="H21" s="57">
        <v>330.11</v>
      </c>
      <c r="I21" s="57">
        <v>218.7</v>
      </c>
      <c r="J21" s="57">
        <f>140.25+53.15</f>
        <v>193.4</v>
      </c>
      <c r="K21" s="57">
        <v>270.19</v>
      </c>
      <c r="L21" s="60">
        <f t="shared" si="0"/>
        <v>1134.3999999999999</v>
      </c>
      <c r="M21" s="2" t="s">
        <v>163</v>
      </c>
    </row>
    <row r="22" spans="1:12" s="24" customFormat="1" ht="12.75" customHeight="1">
      <c r="A22" s="22">
        <v>28371</v>
      </c>
      <c r="B22" s="52">
        <v>38504</v>
      </c>
      <c r="C22" s="52">
        <v>38460</v>
      </c>
      <c r="D22" s="52">
        <v>38461</v>
      </c>
      <c r="E22" s="22" t="s">
        <v>51</v>
      </c>
      <c r="F22" s="22" t="s">
        <v>54</v>
      </c>
      <c r="G22" s="60"/>
      <c r="H22" s="60"/>
      <c r="I22" s="60">
        <v>51.94</v>
      </c>
      <c r="J22" s="60">
        <v>23.25</v>
      </c>
      <c r="K22" s="60"/>
      <c r="L22" s="60">
        <f t="shared" si="0"/>
        <v>75.19</v>
      </c>
    </row>
    <row r="23" spans="1:12" s="24" customFormat="1" ht="12.75" customHeight="1">
      <c r="A23" s="22">
        <v>27661</v>
      </c>
      <c r="B23" s="52">
        <v>38497</v>
      </c>
      <c r="C23" s="52">
        <v>38468</v>
      </c>
      <c r="D23" s="52">
        <v>38470</v>
      </c>
      <c r="E23" s="22" t="s">
        <v>38</v>
      </c>
      <c r="F23" s="22" t="s">
        <v>49</v>
      </c>
      <c r="G23" s="60"/>
      <c r="H23" s="60">
        <v>258.31</v>
      </c>
      <c r="I23" s="60">
        <v>372.98</v>
      </c>
      <c r="J23" s="60">
        <v>114.75</v>
      </c>
      <c r="K23" s="60">
        <f>52+20.62</f>
        <v>72.62</v>
      </c>
      <c r="L23" s="60">
        <f t="shared" si="0"/>
        <v>818.66</v>
      </c>
    </row>
    <row r="24" spans="1:12" s="2" customFormat="1" ht="12.75" customHeight="1">
      <c r="A24" s="30">
        <v>28371</v>
      </c>
      <c r="B24" s="53">
        <v>38504</v>
      </c>
      <c r="C24" s="53">
        <v>38474</v>
      </c>
      <c r="D24" s="53">
        <v>38474</v>
      </c>
      <c r="E24" s="3" t="s">
        <v>51</v>
      </c>
      <c r="F24" s="3" t="s">
        <v>86</v>
      </c>
      <c r="G24" s="66"/>
      <c r="H24" s="66"/>
      <c r="I24" s="66"/>
      <c r="J24" s="66">
        <v>67.44</v>
      </c>
      <c r="K24" s="66"/>
      <c r="L24" s="60">
        <f t="shared" si="0"/>
        <v>67.44</v>
      </c>
    </row>
    <row r="25" spans="1:12" s="2" customFormat="1" ht="12.75" customHeight="1">
      <c r="A25" s="30">
        <v>28371</v>
      </c>
      <c r="B25" s="53">
        <v>38504</v>
      </c>
      <c r="C25" s="53">
        <v>38478</v>
      </c>
      <c r="D25" s="53">
        <v>38478</v>
      </c>
      <c r="E25" s="3" t="s">
        <v>51</v>
      </c>
      <c r="F25" s="3" t="s">
        <v>87</v>
      </c>
      <c r="G25" s="66"/>
      <c r="H25" s="66"/>
      <c r="I25" s="66"/>
      <c r="J25" s="66">
        <v>83.34</v>
      </c>
      <c r="K25" s="66"/>
      <c r="L25" s="60">
        <f t="shared" si="0"/>
        <v>83.34</v>
      </c>
    </row>
    <row r="26" spans="1:12" s="2" customFormat="1" ht="12.75" customHeight="1">
      <c r="A26" s="30">
        <v>36446</v>
      </c>
      <c r="B26" s="53">
        <v>38581</v>
      </c>
      <c r="C26" s="53">
        <v>38484</v>
      </c>
      <c r="D26" s="53">
        <v>38486</v>
      </c>
      <c r="E26" s="3" t="s">
        <v>80</v>
      </c>
      <c r="F26" s="3" t="s">
        <v>81</v>
      </c>
      <c r="G26" s="66"/>
      <c r="H26" s="66">
        <v>1252.5</v>
      </c>
      <c r="I26" s="66">
        <v>228.7</v>
      </c>
      <c r="J26" s="66">
        <v>48.5</v>
      </c>
      <c r="K26" s="66">
        <v>20</v>
      </c>
      <c r="L26" s="60">
        <f t="shared" si="0"/>
        <v>1549.7</v>
      </c>
    </row>
    <row r="27" spans="1:12" s="2" customFormat="1" ht="12.75" customHeight="1">
      <c r="A27" s="30">
        <v>36446</v>
      </c>
      <c r="B27" s="53">
        <v>38581</v>
      </c>
      <c r="C27" s="53">
        <v>38487</v>
      </c>
      <c r="D27" s="53">
        <v>38489</v>
      </c>
      <c r="E27" s="3" t="s">
        <v>78</v>
      </c>
      <c r="F27" s="3" t="s">
        <v>79</v>
      </c>
      <c r="G27" s="66"/>
      <c r="H27" s="66">
        <v>493.8</v>
      </c>
      <c r="I27" s="66">
        <v>658.92</v>
      </c>
      <c r="J27" s="66">
        <v>89.25</v>
      </c>
      <c r="K27" s="66">
        <v>312.72</v>
      </c>
      <c r="L27" s="60">
        <f t="shared" si="0"/>
        <v>1554.69</v>
      </c>
    </row>
    <row r="28" spans="1:12" s="24" customFormat="1" ht="12.75" customHeight="1">
      <c r="A28" s="30">
        <v>36446</v>
      </c>
      <c r="B28" s="54">
        <v>38581</v>
      </c>
      <c r="C28" s="52">
        <v>38503</v>
      </c>
      <c r="D28" s="52">
        <v>38505</v>
      </c>
      <c r="E28" s="22" t="s">
        <v>50</v>
      </c>
      <c r="F28" s="22" t="s">
        <v>76</v>
      </c>
      <c r="G28" s="60"/>
      <c r="H28" s="60"/>
      <c r="I28" s="60">
        <v>194.01</v>
      </c>
      <c r="J28" s="60">
        <v>62</v>
      </c>
      <c r="K28" s="60"/>
      <c r="L28" s="60">
        <f t="shared" si="0"/>
        <v>256.01</v>
      </c>
    </row>
    <row r="29" spans="1:12" s="29" customFormat="1" ht="12.75" customHeight="1">
      <c r="A29" s="30">
        <v>36446</v>
      </c>
      <c r="B29" s="55">
        <v>38581</v>
      </c>
      <c r="C29" s="55">
        <v>38511</v>
      </c>
      <c r="D29" s="55">
        <v>38512</v>
      </c>
      <c r="E29" s="25" t="s">
        <v>51</v>
      </c>
      <c r="F29" s="25" t="s">
        <v>77</v>
      </c>
      <c r="G29" s="66"/>
      <c r="H29" s="66"/>
      <c r="I29" s="66">
        <v>80.14</v>
      </c>
      <c r="J29" s="66">
        <v>38.75</v>
      </c>
      <c r="K29" s="66"/>
      <c r="L29" s="60">
        <f t="shared" si="0"/>
        <v>118.89</v>
      </c>
    </row>
    <row r="30" spans="1:12" s="2" customFormat="1" ht="33" customHeight="1">
      <c r="A30" s="30">
        <v>41190</v>
      </c>
      <c r="B30" s="53">
        <v>38623</v>
      </c>
      <c r="C30" s="53">
        <v>38522</v>
      </c>
      <c r="D30" s="53">
        <v>38530</v>
      </c>
      <c r="E30" s="28" t="s">
        <v>168</v>
      </c>
      <c r="F30" s="28" t="s">
        <v>82</v>
      </c>
      <c r="G30" s="66"/>
      <c r="H30" s="66">
        <v>134.9</v>
      </c>
      <c r="I30" s="66">
        <v>972.86</v>
      </c>
      <c r="J30" s="66">
        <v>153</v>
      </c>
      <c r="K30" s="66">
        <f>134.9+206+14.05+45.1</f>
        <v>400.05</v>
      </c>
      <c r="L30" s="60">
        <f t="shared" si="0"/>
        <v>1660.81</v>
      </c>
    </row>
    <row r="31" spans="1:12" s="29" customFormat="1" ht="27" customHeight="1">
      <c r="A31" s="25">
        <v>36446</v>
      </c>
      <c r="B31" s="55">
        <v>38581</v>
      </c>
      <c r="C31" s="55">
        <v>38531</v>
      </c>
      <c r="D31" s="55">
        <v>38533</v>
      </c>
      <c r="E31" s="25" t="s">
        <v>38</v>
      </c>
      <c r="F31" s="26" t="s">
        <v>75</v>
      </c>
      <c r="G31" s="66"/>
      <c r="H31" s="66">
        <v>262.79</v>
      </c>
      <c r="I31" s="66">
        <v>72.65</v>
      </c>
      <c r="J31" s="66">
        <v>76.5</v>
      </c>
      <c r="K31" s="66">
        <f>50.5+15.08</f>
        <v>65.58</v>
      </c>
      <c r="L31" s="60">
        <f t="shared" si="0"/>
        <v>477.52000000000004</v>
      </c>
    </row>
    <row r="32" spans="1:12" s="2" customFormat="1" ht="12.75" customHeight="1">
      <c r="A32" s="3">
        <v>44222</v>
      </c>
      <c r="B32" s="53">
        <v>38646</v>
      </c>
      <c r="C32" s="53">
        <v>38612</v>
      </c>
      <c r="D32" s="53">
        <v>38616</v>
      </c>
      <c r="E32" s="3" t="s">
        <v>38</v>
      </c>
      <c r="F32" s="3" t="s">
        <v>164</v>
      </c>
      <c r="G32" s="66">
        <v>136</v>
      </c>
      <c r="H32" s="66">
        <v>232.28</v>
      </c>
      <c r="I32" s="66">
        <v>872</v>
      </c>
      <c r="J32" s="66">
        <v>229.5</v>
      </c>
      <c r="K32" s="66">
        <v>599.4</v>
      </c>
      <c r="L32" s="60">
        <f t="shared" si="0"/>
        <v>2069.18</v>
      </c>
    </row>
    <row r="33" spans="1:12" s="2" customFormat="1" ht="12.75" customHeight="1">
      <c r="A33" s="3"/>
      <c r="B33" s="53"/>
      <c r="C33" s="53"/>
      <c r="D33" s="53"/>
      <c r="E33" s="3"/>
      <c r="F33" s="3"/>
      <c r="G33" s="58"/>
      <c r="H33" s="58"/>
      <c r="I33" s="58"/>
      <c r="J33" s="58"/>
      <c r="K33" s="58"/>
      <c r="L33" s="61"/>
    </row>
    <row r="34" spans="5:12" s="2" customFormat="1" ht="12.75" customHeight="1">
      <c r="E34" s="3"/>
      <c r="F34" s="21" t="s">
        <v>18</v>
      </c>
      <c r="G34" s="20">
        <f aca="true" t="shared" si="1" ref="G34:L34">SUM(G8:G33)</f>
        <v>258</v>
      </c>
      <c r="H34" s="20">
        <f t="shared" si="1"/>
        <v>4564.650000000001</v>
      </c>
      <c r="I34" s="20">
        <f t="shared" si="1"/>
        <v>6034.599999999999</v>
      </c>
      <c r="J34" s="20">
        <f t="shared" si="1"/>
        <v>2424.4700000000003</v>
      </c>
      <c r="K34" s="20">
        <f t="shared" si="1"/>
        <v>3385.15</v>
      </c>
      <c r="L34" s="20">
        <f t="shared" si="1"/>
        <v>16666.87</v>
      </c>
    </row>
    <row r="36" ht="12.75">
      <c r="E36" s="68" t="s">
        <v>167</v>
      </c>
    </row>
    <row r="38" ht="12.75">
      <c r="L38" s="27"/>
    </row>
    <row r="39" ht="12.75">
      <c r="L39" s="27"/>
    </row>
    <row r="40" ht="12.75">
      <c r="L40" s="27"/>
    </row>
    <row r="43" ht="12.75">
      <c r="K43" s="27"/>
    </row>
    <row r="48" ht="12.75">
      <c r="K48" s="27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4" width="10.140625" style="0" bestFit="1" customWidth="1"/>
    <col min="5" max="5" width="15.421875" style="0" bestFit="1" customWidth="1"/>
    <col min="6" max="6" width="37.28125" style="0" bestFit="1" customWidth="1"/>
    <col min="7" max="7" width="7.7109375" style="0" bestFit="1" customWidth="1"/>
    <col min="8" max="9" width="8.7109375" style="0" bestFit="1" customWidth="1"/>
    <col min="10" max="10" width="8.8515625" style="0" bestFit="1" customWidth="1"/>
    <col min="11" max="11" width="8.7109375" style="0" bestFit="1" customWidth="1"/>
    <col min="12" max="12" width="10.28125" style="0" bestFit="1" customWidth="1"/>
  </cols>
  <sheetData>
    <row r="1" spans="1:12" ht="12.75">
      <c r="A1" s="1" t="s">
        <v>120</v>
      </c>
      <c r="B1" s="2"/>
      <c r="C1" s="2"/>
      <c r="D1" s="2"/>
      <c r="E1" s="3"/>
      <c r="F1" s="21" t="s">
        <v>121</v>
      </c>
      <c r="G1" s="2"/>
      <c r="H1" s="2"/>
      <c r="I1" s="2"/>
      <c r="J1" s="2"/>
      <c r="K1" s="2"/>
      <c r="L1" s="2"/>
    </row>
    <row r="2" spans="1:12" ht="12.75">
      <c r="A2" s="2" t="s">
        <v>122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2"/>
    </row>
    <row r="6" spans="1:12" ht="13.5" thickBot="1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</row>
    <row r="7" spans="1:12" ht="12.75">
      <c r="A7" s="4" t="s">
        <v>25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6" t="s">
        <v>9</v>
      </c>
      <c r="K7" s="9" t="s">
        <v>10</v>
      </c>
      <c r="L7" s="9" t="s">
        <v>11</v>
      </c>
    </row>
    <row r="8" spans="1:12" ht="13.5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8" t="s">
        <v>15</v>
      </c>
      <c r="K8" s="17"/>
      <c r="L8" s="17"/>
    </row>
    <row r="9" spans="1:12" ht="12.75">
      <c r="A9" s="30">
        <v>60276</v>
      </c>
      <c r="B9" s="39">
        <v>38259</v>
      </c>
      <c r="C9" s="40">
        <v>38263</v>
      </c>
      <c r="D9" s="40">
        <v>38267</v>
      </c>
      <c r="E9" s="30" t="s">
        <v>134</v>
      </c>
      <c r="F9" s="30" t="s">
        <v>166</v>
      </c>
      <c r="G9" s="41">
        <f>40.88</f>
        <v>40.88</v>
      </c>
      <c r="H9" s="41">
        <v>704.89</v>
      </c>
      <c r="I9" s="41">
        <v>299.32</v>
      </c>
      <c r="J9" s="41">
        <v>157.5</v>
      </c>
      <c r="K9" s="41">
        <v>184.25</v>
      </c>
      <c r="L9" s="42">
        <f>SUM(G9:K9)</f>
        <v>1386.84</v>
      </c>
    </row>
    <row r="10" spans="1:12" ht="12.75">
      <c r="A10" s="34"/>
      <c r="B10" s="23"/>
      <c r="C10" s="23"/>
      <c r="D10" s="23"/>
      <c r="E10" s="22"/>
      <c r="F10" s="22"/>
      <c r="G10" s="43"/>
      <c r="H10" s="43"/>
      <c r="I10" s="43"/>
      <c r="J10" s="43"/>
      <c r="K10" s="43"/>
      <c r="L10" s="44"/>
    </row>
    <row r="11" spans="1:12" ht="12.75">
      <c r="A11" s="2"/>
      <c r="B11" s="2"/>
      <c r="C11" s="2"/>
      <c r="D11" s="2"/>
      <c r="E11" s="3"/>
      <c r="F11" s="21" t="s">
        <v>130</v>
      </c>
      <c r="G11" s="67">
        <f aca="true" t="shared" si="0" ref="G11:L11">SUM(G9:G10)</f>
        <v>40.88</v>
      </c>
      <c r="H11" s="67">
        <f t="shared" si="0"/>
        <v>704.89</v>
      </c>
      <c r="I11" s="67">
        <f t="shared" si="0"/>
        <v>299.32</v>
      </c>
      <c r="J11" s="67">
        <f t="shared" si="0"/>
        <v>157.5</v>
      </c>
      <c r="K11" s="67">
        <f t="shared" si="0"/>
        <v>184.25</v>
      </c>
      <c r="L11" s="67">
        <f t="shared" si="0"/>
        <v>1386.84</v>
      </c>
    </row>
    <row r="12" spans="1:12" ht="12.7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</row>
    <row r="13" spans="1:16" ht="12.75">
      <c r="A13" s="24"/>
      <c r="B13" s="24"/>
      <c r="C13" s="24"/>
      <c r="D13" s="24"/>
      <c r="E13" s="22"/>
      <c r="F13" s="33"/>
      <c r="G13" s="46"/>
      <c r="H13" s="46"/>
      <c r="I13" s="46"/>
      <c r="J13" s="46"/>
      <c r="K13" s="46"/>
      <c r="L13" s="46"/>
      <c r="M13" s="34"/>
      <c r="N13" s="34"/>
      <c r="O13" s="34"/>
      <c r="P13" s="34"/>
    </row>
    <row r="14" spans="1:16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pane xSplit="18795" topLeftCell="O1" activePane="topLeft" state="split"/>
      <selection pane="topLeft" activeCell="L10" sqref="L10"/>
      <selection pane="topRight"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8" max="9" width="10.28125" style="0" bestFit="1" customWidth="1"/>
    <col min="11" max="11" width="8.7109375" style="0" bestFit="1" customWidth="1"/>
    <col min="12" max="12" width="10.28125" style="0" bestFit="1" customWidth="1"/>
    <col min="13" max="13" width="0" style="0" hidden="1" customWidth="1"/>
  </cols>
  <sheetData>
    <row r="1" spans="1:11" ht="12.75">
      <c r="A1" s="1" t="s">
        <v>117</v>
      </c>
      <c r="B1" s="2">
        <v>470</v>
      </c>
      <c r="C1" s="2"/>
      <c r="D1" s="2"/>
      <c r="E1" s="21"/>
      <c r="F1" s="21" t="s">
        <v>118</v>
      </c>
      <c r="G1" s="2"/>
      <c r="H1" s="2"/>
      <c r="I1" s="2"/>
      <c r="J1" s="2"/>
      <c r="K1" s="2"/>
    </row>
    <row r="2" spans="1:11" ht="12.75">
      <c r="A2" s="2" t="s">
        <v>119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12" t="s">
        <v>15</v>
      </c>
      <c r="K7" s="13"/>
      <c r="L7" s="17"/>
    </row>
    <row r="8" spans="1:13" s="2" customFormat="1" ht="12.75" customHeight="1">
      <c r="A8" s="47">
        <v>1082</v>
      </c>
      <c r="B8" s="48">
        <v>38266</v>
      </c>
      <c r="C8" s="51">
        <v>38266</v>
      </c>
      <c r="D8" s="51">
        <v>38268</v>
      </c>
      <c r="E8" s="25" t="s">
        <v>140</v>
      </c>
      <c r="F8" s="3" t="s">
        <v>126</v>
      </c>
      <c r="G8" s="50">
        <v>87.66</v>
      </c>
      <c r="H8" s="63"/>
      <c r="I8" s="63">
        <v>120</v>
      </c>
      <c r="J8" s="63">
        <v>97.5</v>
      </c>
      <c r="K8" s="50"/>
      <c r="L8" s="63">
        <f aca="true" t="shared" si="0" ref="L8:L13">SUM(G8:K8)</f>
        <v>305.15999999999997</v>
      </c>
      <c r="M8" s="2" t="s">
        <v>137</v>
      </c>
    </row>
    <row r="9" spans="1:13" s="2" customFormat="1" ht="12.75" customHeight="1">
      <c r="A9" s="47">
        <v>25193</v>
      </c>
      <c r="B9" s="48">
        <v>38476</v>
      </c>
      <c r="C9" s="51">
        <v>38495</v>
      </c>
      <c r="D9" s="51">
        <v>38498</v>
      </c>
      <c r="E9" s="25" t="s">
        <v>51</v>
      </c>
      <c r="F9" s="3" t="s">
        <v>42</v>
      </c>
      <c r="G9" s="50">
        <v>66.3</v>
      </c>
      <c r="H9" s="63"/>
      <c r="I9" s="63"/>
      <c r="J9" s="63">
        <v>108.5</v>
      </c>
      <c r="K9" s="50"/>
      <c r="L9" s="63">
        <f t="shared" si="0"/>
        <v>174.8</v>
      </c>
      <c r="M9" s="2" t="s">
        <v>150</v>
      </c>
    </row>
    <row r="10" spans="1:13" s="24" customFormat="1" ht="27.75" customHeight="1">
      <c r="A10" s="22">
        <v>39267</v>
      </c>
      <c r="B10" s="23">
        <v>38604</v>
      </c>
      <c r="C10" s="23">
        <v>38560</v>
      </c>
      <c r="D10" s="23">
        <v>38562</v>
      </c>
      <c r="E10" s="22" t="s">
        <v>83</v>
      </c>
      <c r="F10" s="31" t="s">
        <v>85</v>
      </c>
      <c r="G10" s="60">
        <v>221.73</v>
      </c>
      <c r="H10" s="60">
        <v>221.74</v>
      </c>
      <c r="I10" s="60">
        <v>200.7</v>
      </c>
      <c r="J10" s="60">
        <v>107.5</v>
      </c>
      <c r="K10" s="60"/>
      <c r="L10" s="63">
        <f t="shared" si="0"/>
        <v>751.6700000000001</v>
      </c>
      <c r="M10" s="24" t="s">
        <v>139</v>
      </c>
    </row>
    <row r="11" spans="1:13" s="24" customFormat="1" ht="12.75" customHeight="1">
      <c r="A11" s="22">
        <v>11454</v>
      </c>
      <c r="B11" s="23">
        <v>38357</v>
      </c>
      <c r="C11" s="23">
        <v>38365</v>
      </c>
      <c r="D11" s="23">
        <v>38366</v>
      </c>
      <c r="E11" s="22" t="s">
        <v>51</v>
      </c>
      <c r="F11" s="3" t="s">
        <v>126</v>
      </c>
      <c r="G11" s="60">
        <v>62.68</v>
      </c>
      <c r="H11" s="60"/>
      <c r="I11" s="60">
        <v>67.84</v>
      </c>
      <c r="J11" s="60">
        <v>46.5</v>
      </c>
      <c r="K11" s="60"/>
      <c r="L11" s="63">
        <f t="shared" si="0"/>
        <v>177.02</v>
      </c>
      <c r="M11" s="64" t="s">
        <v>138</v>
      </c>
    </row>
    <row r="12" spans="1:13" s="24" customFormat="1" ht="12.75" customHeight="1">
      <c r="A12" s="22">
        <v>31727</v>
      </c>
      <c r="B12" s="23">
        <v>38534</v>
      </c>
      <c r="C12" s="23">
        <v>38539</v>
      </c>
      <c r="D12" s="23">
        <v>38541</v>
      </c>
      <c r="E12" s="22" t="s">
        <v>156</v>
      </c>
      <c r="F12" s="3" t="s">
        <v>126</v>
      </c>
      <c r="G12" s="60">
        <v>72.86</v>
      </c>
      <c r="H12" s="60"/>
      <c r="I12" s="60">
        <v>145.3</v>
      </c>
      <c r="J12" s="60">
        <v>77.5</v>
      </c>
      <c r="K12" s="60"/>
      <c r="L12" s="63">
        <f t="shared" si="0"/>
        <v>295.66</v>
      </c>
      <c r="M12" s="64" t="s">
        <v>151</v>
      </c>
    </row>
    <row r="13" spans="1:12" s="2" customFormat="1" ht="12.75" customHeight="1">
      <c r="A13" s="3"/>
      <c r="B13" s="18"/>
      <c r="C13" s="18"/>
      <c r="D13" s="18"/>
      <c r="E13" s="3"/>
      <c r="F13" s="3"/>
      <c r="G13" s="56"/>
      <c r="H13" s="56"/>
      <c r="I13" s="56"/>
      <c r="J13" s="56"/>
      <c r="K13" s="56"/>
      <c r="L13" s="65">
        <f t="shared" si="0"/>
        <v>0</v>
      </c>
    </row>
    <row r="14" spans="5:12" s="2" customFormat="1" ht="12.75" customHeight="1">
      <c r="E14" s="3"/>
      <c r="F14" s="3"/>
      <c r="G14" s="20"/>
      <c r="H14" s="20"/>
      <c r="I14" s="20"/>
      <c r="J14" s="20"/>
      <c r="K14" s="20"/>
      <c r="L14" s="20"/>
    </row>
    <row r="15" spans="5:12" s="2" customFormat="1" ht="12.75" customHeight="1">
      <c r="E15" s="3"/>
      <c r="F15" s="21" t="s">
        <v>18</v>
      </c>
      <c r="G15" s="20">
        <f aca="true" t="shared" si="1" ref="G15:L15">SUM(G8:G14)</f>
        <v>511.22999999999996</v>
      </c>
      <c r="H15" s="20">
        <f t="shared" si="1"/>
        <v>221.74</v>
      </c>
      <c r="I15" s="20">
        <f t="shared" si="1"/>
        <v>533.8399999999999</v>
      </c>
      <c r="J15" s="20">
        <f t="shared" si="1"/>
        <v>437.5</v>
      </c>
      <c r="K15" s="20">
        <f t="shared" si="1"/>
        <v>0</v>
      </c>
      <c r="L15" s="20">
        <f t="shared" si="1"/>
        <v>1704.3100000000002</v>
      </c>
    </row>
    <row r="29" ht="12.75">
      <c r="K29" s="27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8.57421875" style="0" bestFit="1" customWidth="1"/>
    <col min="8" max="9" width="10.28125" style="0" bestFit="1" customWidth="1"/>
    <col min="11" max="11" width="8.7109375" style="0" bestFit="1" customWidth="1"/>
    <col min="12" max="12" width="10.28125" style="0" bestFit="1" customWidth="1"/>
    <col min="13" max="13" width="0" style="0" hidden="1" customWidth="1"/>
  </cols>
  <sheetData>
    <row r="1" spans="1:12" ht="12.75">
      <c r="A1" s="1" t="s">
        <v>174</v>
      </c>
      <c r="B1" s="2">
        <v>963</v>
      </c>
      <c r="C1" s="2"/>
      <c r="D1" s="2"/>
      <c r="E1" s="3"/>
      <c r="F1" s="1" t="s">
        <v>118</v>
      </c>
      <c r="G1" s="2"/>
      <c r="H1" s="2"/>
      <c r="I1" s="2"/>
      <c r="J1" s="2"/>
      <c r="K1" s="2"/>
      <c r="L1" s="2"/>
    </row>
    <row r="2" spans="1:12" ht="12.75">
      <c r="A2" s="2" t="s">
        <v>175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</row>
    <row r="3" spans="1:12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2"/>
    </row>
    <row r="4" spans="1:12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3" s="24" customFormat="1" ht="12.75" customHeight="1">
      <c r="A8" s="22">
        <v>3389</v>
      </c>
      <c r="B8" s="23">
        <v>38289</v>
      </c>
      <c r="C8" s="23">
        <v>38261</v>
      </c>
      <c r="D8" s="23">
        <v>38269</v>
      </c>
      <c r="E8" s="22" t="s">
        <v>19</v>
      </c>
      <c r="F8" s="22" t="s">
        <v>20</v>
      </c>
      <c r="G8" s="60">
        <v>599.2</v>
      </c>
      <c r="H8" s="60"/>
      <c r="I8" s="60">
        <v>656.96</v>
      </c>
      <c r="J8" s="60">
        <v>264.5</v>
      </c>
      <c r="K8" s="60"/>
      <c r="L8" s="60">
        <f aca="true" t="shared" si="0" ref="L8:L14">SUM(G8:K8)</f>
        <v>1520.66</v>
      </c>
      <c r="M8" s="60" t="s">
        <v>136</v>
      </c>
    </row>
    <row r="9" spans="1:13" s="2" customFormat="1" ht="12.75" customHeight="1">
      <c r="A9" s="3">
        <v>5748</v>
      </c>
      <c r="B9" s="18">
        <v>38315</v>
      </c>
      <c r="C9" s="18">
        <v>38320</v>
      </c>
      <c r="D9" s="18">
        <v>38323</v>
      </c>
      <c r="E9" s="3" t="s">
        <v>68</v>
      </c>
      <c r="F9" s="3" t="s">
        <v>141</v>
      </c>
      <c r="G9" s="57">
        <v>53.7</v>
      </c>
      <c r="H9" s="57"/>
      <c r="I9" s="57">
        <v>147.58</v>
      </c>
      <c r="J9" s="57">
        <v>108.5</v>
      </c>
      <c r="K9" s="57">
        <v>5</v>
      </c>
      <c r="L9" s="60">
        <f t="shared" si="0"/>
        <v>314.78000000000003</v>
      </c>
      <c r="M9" s="57" t="s">
        <v>137</v>
      </c>
    </row>
    <row r="10" spans="1:13" s="24" customFormat="1" ht="12.75" customHeight="1">
      <c r="A10" s="22">
        <v>24455</v>
      </c>
      <c r="B10" s="23">
        <v>38469</v>
      </c>
      <c r="C10" s="23">
        <v>38432</v>
      </c>
      <c r="D10" s="23">
        <v>38435</v>
      </c>
      <c r="E10" s="22" t="s">
        <v>68</v>
      </c>
      <c r="F10" s="22" t="s">
        <v>88</v>
      </c>
      <c r="G10" s="60">
        <v>53.7</v>
      </c>
      <c r="H10" s="60"/>
      <c r="I10" s="60">
        <v>194.1</v>
      </c>
      <c r="J10" s="60">
        <v>108.5</v>
      </c>
      <c r="K10" s="60">
        <v>5</v>
      </c>
      <c r="L10" s="60">
        <f t="shared" si="0"/>
        <v>361.3</v>
      </c>
      <c r="M10" s="60" t="s">
        <v>139</v>
      </c>
    </row>
    <row r="11" spans="1:13" s="24" customFormat="1" ht="12.75" customHeight="1">
      <c r="A11" s="22">
        <v>25261</v>
      </c>
      <c r="B11" s="23">
        <v>38476</v>
      </c>
      <c r="C11" s="23">
        <v>38482</v>
      </c>
      <c r="D11" s="23">
        <v>38488</v>
      </c>
      <c r="E11" s="22" t="s">
        <v>157</v>
      </c>
      <c r="F11" s="22" t="s">
        <v>158</v>
      </c>
      <c r="G11" s="60">
        <v>545</v>
      </c>
      <c r="H11" s="60"/>
      <c r="I11" s="60">
        <v>755.84</v>
      </c>
      <c r="J11" s="60">
        <v>201.5</v>
      </c>
      <c r="K11" s="60"/>
      <c r="L11" s="60">
        <f t="shared" si="0"/>
        <v>1502.3400000000001</v>
      </c>
      <c r="M11" s="60" t="s">
        <v>150</v>
      </c>
    </row>
    <row r="12" spans="1:13" s="24" customFormat="1" ht="12.75" customHeight="1">
      <c r="A12" s="22">
        <v>35452</v>
      </c>
      <c r="B12" s="23">
        <v>38569</v>
      </c>
      <c r="C12" s="23">
        <v>38503</v>
      </c>
      <c r="D12" s="23">
        <v>38505</v>
      </c>
      <c r="E12" s="22" t="s">
        <v>47</v>
      </c>
      <c r="F12" s="22" t="s">
        <v>48</v>
      </c>
      <c r="G12" s="60">
        <v>106.78</v>
      </c>
      <c r="H12" s="60"/>
      <c r="I12" s="60">
        <v>248.26</v>
      </c>
      <c r="J12" s="60">
        <v>107.5</v>
      </c>
      <c r="K12" s="60">
        <v>36</v>
      </c>
      <c r="L12" s="60">
        <f t="shared" si="0"/>
        <v>498.53999999999996</v>
      </c>
      <c r="M12" s="60" t="s">
        <v>138</v>
      </c>
    </row>
    <row r="13" spans="1:13" s="2" customFormat="1" ht="12.75" customHeight="1">
      <c r="A13" s="3">
        <v>28488</v>
      </c>
      <c r="B13" s="18">
        <v>38504</v>
      </c>
      <c r="C13" s="18">
        <v>38511</v>
      </c>
      <c r="D13" s="18">
        <v>38521</v>
      </c>
      <c r="E13" s="3" t="s">
        <v>159</v>
      </c>
      <c r="F13" s="3" t="s">
        <v>160</v>
      </c>
      <c r="G13" s="57"/>
      <c r="H13" s="57"/>
      <c r="I13" s="57"/>
      <c r="J13" s="57">
        <v>371.5</v>
      </c>
      <c r="K13" s="57"/>
      <c r="L13" s="60">
        <f t="shared" si="0"/>
        <v>371.5</v>
      </c>
      <c r="M13" s="57" t="s">
        <v>151</v>
      </c>
    </row>
    <row r="14" spans="1:13" s="2" customFormat="1" ht="12.75" customHeight="1">
      <c r="A14" s="3">
        <v>37426</v>
      </c>
      <c r="B14" s="18">
        <v>38588</v>
      </c>
      <c r="C14" s="18">
        <v>38594</v>
      </c>
      <c r="D14" s="18">
        <v>38596</v>
      </c>
      <c r="E14" s="3" t="s">
        <v>41</v>
      </c>
      <c r="F14" s="3" t="s">
        <v>161</v>
      </c>
      <c r="G14" s="57">
        <v>56.86</v>
      </c>
      <c r="H14" s="57"/>
      <c r="I14" s="57">
        <v>135.68</v>
      </c>
      <c r="J14" s="57">
        <v>77.5</v>
      </c>
      <c r="K14" s="57">
        <v>20</v>
      </c>
      <c r="L14" s="60">
        <f t="shared" si="0"/>
        <v>290.04</v>
      </c>
      <c r="M14" s="57" t="s">
        <v>162</v>
      </c>
    </row>
    <row r="15" spans="1:13" s="2" customFormat="1" ht="12.75" customHeight="1">
      <c r="A15" s="3"/>
      <c r="B15" s="18"/>
      <c r="C15" s="18"/>
      <c r="D15" s="18"/>
      <c r="E15" s="3"/>
      <c r="F15" s="3"/>
      <c r="G15" s="58"/>
      <c r="H15" s="58"/>
      <c r="I15" s="58"/>
      <c r="J15" s="58"/>
      <c r="K15" s="58"/>
      <c r="L15" s="58"/>
      <c r="M15" s="57"/>
    </row>
    <row r="16" spans="5:12" s="2" customFormat="1" ht="12.75" customHeight="1">
      <c r="E16" s="3"/>
      <c r="F16" s="3"/>
      <c r="G16" s="20"/>
      <c r="H16" s="20"/>
      <c r="I16" s="20"/>
      <c r="J16" s="20"/>
      <c r="K16" s="20"/>
      <c r="L16" s="20"/>
    </row>
    <row r="17" spans="5:12" s="2" customFormat="1" ht="12.75" customHeight="1">
      <c r="E17" s="3"/>
      <c r="F17" s="21" t="s">
        <v>18</v>
      </c>
      <c r="G17" s="20">
        <f aca="true" t="shared" si="1" ref="G17:L17">SUM(G8:G16)</f>
        <v>1415.24</v>
      </c>
      <c r="H17" s="20">
        <f t="shared" si="1"/>
        <v>0</v>
      </c>
      <c r="I17" s="20">
        <f t="shared" si="1"/>
        <v>2138.42</v>
      </c>
      <c r="J17" s="20">
        <f t="shared" si="1"/>
        <v>1239.5</v>
      </c>
      <c r="K17" s="20">
        <f t="shared" si="1"/>
        <v>66</v>
      </c>
      <c r="L17" s="20">
        <f t="shared" si="1"/>
        <v>4859.160000000001</v>
      </c>
    </row>
    <row r="31" ht="12.75">
      <c r="K31" s="27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1.28125" style="0" customWidth="1"/>
    <col min="2" max="2" width="11.57421875" style="0" bestFit="1" customWidth="1"/>
    <col min="3" max="4" width="11.28125" style="0" bestFit="1" customWidth="1"/>
    <col min="5" max="5" width="22.8515625" style="0" bestFit="1" customWidth="1"/>
    <col min="6" max="6" width="38.57421875" style="0" bestFit="1" customWidth="1"/>
    <col min="7" max="7" width="7.57421875" style="0" bestFit="1" customWidth="1"/>
    <col min="8" max="8" width="7.00390625" style="0" bestFit="1" customWidth="1"/>
    <col min="9" max="9" width="10.421875" style="0" bestFit="1" customWidth="1"/>
    <col min="10" max="10" width="9.8515625" style="0" bestFit="1" customWidth="1"/>
    <col min="11" max="11" width="10.140625" style="0" bestFit="1" customWidth="1"/>
    <col min="12" max="12" width="10.421875" style="0" bestFit="1" customWidth="1"/>
  </cols>
  <sheetData>
    <row r="1" spans="1:6" s="2" customFormat="1" ht="12.75" customHeight="1">
      <c r="A1" s="1" t="s">
        <v>16</v>
      </c>
      <c r="E1" s="3"/>
      <c r="F1" s="21" t="s">
        <v>121</v>
      </c>
    </row>
    <row r="2" spans="1:6" s="2" customFormat="1" ht="12.75" customHeight="1">
      <c r="A2" s="2" t="s">
        <v>0</v>
      </c>
      <c r="E2" s="3"/>
      <c r="F2" s="3"/>
    </row>
    <row r="3" spans="1:6" s="2" customFormat="1" ht="12.75" customHeight="1">
      <c r="A3" s="2" t="s">
        <v>1</v>
      </c>
      <c r="E3" s="3"/>
      <c r="F3" s="3"/>
    </row>
    <row r="4" spans="1:6" s="2" customFormat="1" ht="12.75" customHeight="1">
      <c r="A4" s="2" t="s">
        <v>17</v>
      </c>
      <c r="E4" s="3"/>
      <c r="F4" s="3"/>
    </row>
    <row r="5" spans="5:6" s="2" customFormat="1" ht="12.75" customHeight="1">
      <c r="E5" s="3"/>
      <c r="F5" s="3"/>
    </row>
    <row r="6" spans="5:6" s="2" customFormat="1" ht="12.75" customHeight="1" thickBot="1">
      <c r="E6" s="3"/>
      <c r="F6" s="3"/>
    </row>
    <row r="7" spans="1:12" s="2" customFormat="1" ht="12.75" customHeight="1">
      <c r="A7" s="4" t="s">
        <v>25</v>
      </c>
      <c r="B7" s="5" t="s">
        <v>2</v>
      </c>
      <c r="C7" s="6" t="s">
        <v>3</v>
      </c>
      <c r="D7" s="6"/>
      <c r="E7" s="7" t="s">
        <v>4</v>
      </c>
      <c r="F7" s="8" t="s">
        <v>5</v>
      </c>
      <c r="G7" s="7" t="s">
        <v>6</v>
      </c>
      <c r="H7" s="8" t="s">
        <v>7</v>
      </c>
      <c r="I7" s="9" t="s">
        <v>8</v>
      </c>
      <c r="J7" s="49" t="s">
        <v>9</v>
      </c>
      <c r="K7" s="9" t="s">
        <v>10</v>
      </c>
      <c r="L7" s="9" t="s">
        <v>11</v>
      </c>
    </row>
    <row r="8" spans="1:12" s="2" customFormat="1" ht="12.75" customHeight="1" thickBot="1">
      <c r="A8" s="10" t="s">
        <v>12</v>
      </c>
      <c r="B8" s="11" t="s">
        <v>13</v>
      </c>
      <c r="C8" s="12" t="s">
        <v>13</v>
      </c>
      <c r="D8" s="12"/>
      <c r="E8" s="13"/>
      <c r="F8" s="14"/>
      <c r="G8" s="13" t="s">
        <v>14</v>
      </c>
      <c r="H8" s="15"/>
      <c r="I8" s="16"/>
      <c r="J8" s="38" t="s">
        <v>15</v>
      </c>
      <c r="K8" s="17"/>
      <c r="L8" s="17"/>
    </row>
    <row r="9" spans="1:12" s="2" customFormat="1" ht="12.75" customHeight="1">
      <c r="A9" s="3">
        <v>620488</v>
      </c>
      <c r="B9" s="18">
        <v>38259</v>
      </c>
      <c r="C9" s="18">
        <v>38262</v>
      </c>
      <c r="D9" s="18">
        <v>38269</v>
      </c>
      <c r="E9" s="3" t="s">
        <v>134</v>
      </c>
      <c r="F9" s="3" t="s">
        <v>135</v>
      </c>
      <c r="G9" s="59">
        <v>633.28</v>
      </c>
      <c r="H9" s="59"/>
      <c r="I9" s="59">
        <v>508.98</v>
      </c>
      <c r="J9" s="59">
        <v>256.5</v>
      </c>
      <c r="K9" s="59">
        <v>40</v>
      </c>
      <c r="L9" s="59">
        <f>SUM(G9:K9)</f>
        <v>1438.76</v>
      </c>
    </row>
    <row r="10" spans="5:12" s="2" customFormat="1" ht="12.75" customHeight="1">
      <c r="E10" s="3"/>
      <c r="F10" s="3"/>
      <c r="G10" s="20"/>
      <c r="H10" s="20"/>
      <c r="I10" s="20"/>
      <c r="J10" s="20"/>
      <c r="K10" s="20"/>
      <c r="L10" s="20"/>
    </row>
    <row r="11" spans="5:12" s="2" customFormat="1" ht="12.75" customHeight="1">
      <c r="E11" s="3"/>
      <c r="F11" s="21" t="s">
        <v>18</v>
      </c>
      <c r="G11" s="20">
        <f>SUM(G9:G10)</f>
        <v>633.28</v>
      </c>
      <c r="H11" s="20">
        <f>SUM(H9:H10)</f>
        <v>0</v>
      </c>
      <c r="I11" s="20">
        <f>SUM(I9:I10)</f>
        <v>508.98</v>
      </c>
      <c r="J11" s="20">
        <f>SUM(J9:J10)</f>
        <v>256.5</v>
      </c>
      <c r="K11" s="20">
        <f>SUM(K9:K10)</f>
        <v>40</v>
      </c>
      <c r="L11" s="20">
        <f>SUM(G11:K11)</f>
        <v>1438.76</v>
      </c>
    </row>
    <row r="12" spans="5:6" s="2" customFormat="1" ht="12.75" customHeight="1">
      <c r="E12" s="3"/>
      <c r="F12" s="3"/>
    </row>
    <row r="13" spans="5:6" s="2" customFormat="1" ht="12.75" customHeight="1">
      <c r="E13" s="3"/>
      <c r="F13" s="3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5" max="5" width="22.8515625" style="0" bestFit="1" customWidth="1"/>
    <col min="6" max="6" width="38.57421875" style="0" bestFit="1" customWidth="1"/>
    <col min="7" max="8" width="8.7109375" style="0" bestFit="1" customWidth="1"/>
    <col min="9" max="9" width="10.28125" style="0" bestFit="1" customWidth="1"/>
    <col min="10" max="10" width="12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97</v>
      </c>
      <c r="B1" s="2"/>
      <c r="C1" s="2">
        <v>8803</v>
      </c>
      <c r="D1" s="2"/>
      <c r="E1" s="3"/>
      <c r="F1" s="21" t="s">
        <v>98</v>
      </c>
      <c r="G1" s="2"/>
      <c r="H1" s="2"/>
      <c r="I1" s="2"/>
      <c r="J1" s="2"/>
      <c r="K1" s="2"/>
    </row>
    <row r="2" spans="1:11" ht="12.75">
      <c r="A2" s="2" t="s">
        <v>99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2" s="2" customFormat="1" ht="12.75" customHeight="1">
      <c r="A8" s="3">
        <v>4043</v>
      </c>
      <c r="B8" s="18">
        <v>38296</v>
      </c>
      <c r="C8" s="18">
        <v>38262</v>
      </c>
      <c r="D8" s="18">
        <v>37996</v>
      </c>
      <c r="E8" s="3" t="s">
        <v>19</v>
      </c>
      <c r="F8" s="3" t="s">
        <v>20</v>
      </c>
      <c r="G8" s="57">
        <f>328.97+328.97</f>
        <v>657.94</v>
      </c>
      <c r="H8" s="57"/>
      <c r="I8" s="57">
        <f>318.85+318.84</f>
        <v>637.69</v>
      </c>
      <c r="J8" s="57">
        <f>154.25+154.25</f>
        <v>308.5</v>
      </c>
      <c r="K8" s="57"/>
      <c r="L8" s="57">
        <f>SUM(G8:K8)</f>
        <v>1604.13</v>
      </c>
    </row>
    <row r="9" spans="1:12" s="2" customFormat="1" ht="12.75" customHeight="1">
      <c r="A9" s="3">
        <v>22934</v>
      </c>
      <c r="B9" s="18">
        <v>38455</v>
      </c>
      <c r="C9" s="18">
        <v>38294</v>
      </c>
      <c r="D9" s="18">
        <v>38322</v>
      </c>
      <c r="E9" s="3" t="s">
        <v>21</v>
      </c>
      <c r="F9" s="3" t="s">
        <v>22</v>
      </c>
      <c r="G9" s="57"/>
      <c r="H9" s="57"/>
      <c r="I9" s="57">
        <v>147.91</v>
      </c>
      <c r="J9" s="57">
        <v>64.5</v>
      </c>
      <c r="K9" s="57">
        <v>8</v>
      </c>
      <c r="L9" s="57">
        <f>SUM(G9:K9)</f>
        <v>220.41</v>
      </c>
    </row>
    <row r="10" spans="1:12" s="2" customFormat="1" ht="12.75" customHeight="1">
      <c r="A10" s="3">
        <v>6803</v>
      </c>
      <c r="B10" s="18">
        <v>38322</v>
      </c>
      <c r="C10" s="18">
        <v>38248</v>
      </c>
      <c r="D10" s="18">
        <v>38256</v>
      </c>
      <c r="E10" s="3" t="s">
        <v>23</v>
      </c>
      <c r="F10" s="3" t="s">
        <v>24</v>
      </c>
      <c r="G10" s="57">
        <v>18</v>
      </c>
      <c r="H10" s="57">
        <v>267.9</v>
      </c>
      <c r="I10" s="57">
        <v>2189.28</v>
      </c>
      <c r="J10" s="57">
        <v>433.5</v>
      </c>
      <c r="K10" s="57">
        <f>72.55+263</f>
        <v>335.55</v>
      </c>
      <c r="L10" s="57">
        <f>SUM(G10:K10)</f>
        <v>3244.2300000000005</v>
      </c>
    </row>
    <row r="11" spans="1:12" s="2" customFormat="1" ht="12.75" customHeight="1">
      <c r="A11" s="3">
        <v>28626</v>
      </c>
      <c r="B11" s="18">
        <v>38504</v>
      </c>
      <c r="C11" s="18">
        <v>38476</v>
      </c>
      <c r="D11" s="18">
        <v>38476</v>
      </c>
      <c r="E11" s="3" t="s">
        <v>21</v>
      </c>
      <c r="F11" s="3" t="s">
        <v>91</v>
      </c>
      <c r="G11" s="57">
        <f>54+54</f>
        <v>108</v>
      </c>
      <c r="H11" s="57"/>
      <c r="I11" s="57">
        <v>386.76</v>
      </c>
      <c r="J11" s="57">
        <v>75.25</v>
      </c>
      <c r="K11" s="57">
        <f>54+75.25</f>
        <v>129.25</v>
      </c>
      <c r="L11" s="57">
        <f>SUM(G11:K11)</f>
        <v>699.26</v>
      </c>
    </row>
    <row r="12" spans="1:12" s="24" customFormat="1" ht="12.75" customHeight="1">
      <c r="A12" s="22">
        <v>35529</v>
      </c>
      <c r="B12" s="23">
        <v>38569</v>
      </c>
      <c r="C12" s="23">
        <v>38504</v>
      </c>
      <c r="D12" s="23">
        <v>38505</v>
      </c>
      <c r="E12" s="22" t="s">
        <v>21</v>
      </c>
      <c r="F12" s="22" t="s">
        <v>92</v>
      </c>
      <c r="G12" s="61">
        <v>108</v>
      </c>
      <c r="H12" s="61"/>
      <c r="I12" s="61">
        <v>124.13</v>
      </c>
      <c r="J12" s="61">
        <v>64.5</v>
      </c>
      <c r="K12" s="61">
        <v>18</v>
      </c>
      <c r="L12" s="58">
        <f>SUM(G12:K12)</f>
        <v>314.63</v>
      </c>
    </row>
    <row r="13" spans="5:12" s="2" customFormat="1" ht="12.75" customHeight="1">
      <c r="E13" s="3"/>
      <c r="F13" s="3"/>
      <c r="G13" s="20"/>
      <c r="H13" s="20"/>
      <c r="I13" s="20"/>
      <c r="J13" s="20"/>
      <c r="K13" s="20"/>
      <c r="L13" s="20"/>
    </row>
    <row r="14" spans="5:12" s="2" customFormat="1" ht="12.75" customHeight="1">
      <c r="E14" s="3"/>
      <c r="F14" s="21" t="s">
        <v>18</v>
      </c>
      <c r="G14" s="20">
        <f aca="true" t="shared" si="0" ref="G14:L14">SUM(G8:G13)</f>
        <v>891.94</v>
      </c>
      <c r="H14" s="20">
        <f t="shared" si="0"/>
        <v>267.9</v>
      </c>
      <c r="I14" s="20">
        <f t="shared" si="0"/>
        <v>3485.7700000000004</v>
      </c>
      <c r="J14" s="20">
        <f t="shared" si="0"/>
        <v>946.25</v>
      </c>
      <c r="K14" s="20">
        <f t="shared" si="0"/>
        <v>490.8</v>
      </c>
      <c r="L14" s="20">
        <f t="shared" si="0"/>
        <v>6082.660000000001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2" width="10.140625" style="0" bestFit="1" customWidth="1"/>
    <col min="5" max="5" width="22.8515625" style="0" bestFit="1" customWidth="1"/>
    <col min="6" max="6" width="38.57421875" style="0" bestFit="1" customWidth="1"/>
    <col min="8" max="8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4" customFormat="1" ht="12.75">
      <c r="A1" s="32" t="s">
        <v>100</v>
      </c>
      <c r="B1" s="24"/>
      <c r="C1" s="24">
        <v>14723</v>
      </c>
      <c r="D1" s="24"/>
      <c r="E1" s="22"/>
      <c r="F1" s="33" t="s">
        <v>101</v>
      </c>
      <c r="G1" s="24"/>
      <c r="H1" s="24"/>
      <c r="I1" s="24"/>
      <c r="J1" s="24"/>
      <c r="K1" s="24"/>
    </row>
    <row r="2" spans="1:11" s="34" customFormat="1" ht="12.75">
      <c r="A2" s="24" t="s">
        <v>102</v>
      </c>
      <c r="B2" s="24"/>
      <c r="C2" s="24"/>
      <c r="D2" s="24"/>
      <c r="E2" s="22"/>
      <c r="F2" s="22"/>
      <c r="G2" s="24"/>
      <c r="H2" s="24"/>
      <c r="I2" s="24"/>
      <c r="J2" s="24"/>
      <c r="K2" s="24"/>
    </row>
    <row r="3" spans="1:11" s="34" customFormat="1" ht="12.75">
      <c r="A3" s="24" t="s">
        <v>1</v>
      </c>
      <c r="B3" s="24"/>
      <c r="C3" s="24"/>
      <c r="D3" s="24"/>
      <c r="E3" s="22"/>
      <c r="F3" s="22"/>
      <c r="G3" s="24"/>
      <c r="H3" s="24"/>
      <c r="I3" s="24"/>
      <c r="J3" s="24"/>
      <c r="K3" s="24"/>
    </row>
    <row r="4" spans="1:11" s="34" customFormat="1" ht="12.75">
      <c r="A4" s="24" t="s">
        <v>17</v>
      </c>
      <c r="B4" s="24"/>
      <c r="C4" s="24"/>
      <c r="D4" s="24"/>
      <c r="E4" s="22"/>
      <c r="F4" s="22"/>
      <c r="G4" s="24"/>
      <c r="H4" s="24"/>
      <c r="I4" s="24"/>
      <c r="J4" s="24"/>
      <c r="K4" s="24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2" s="24" customFormat="1" ht="12.75" customHeight="1">
      <c r="A8" s="22">
        <v>6898</v>
      </c>
      <c r="B8" s="23">
        <v>38322</v>
      </c>
      <c r="C8" s="23">
        <v>38262</v>
      </c>
      <c r="D8" s="23">
        <v>38268</v>
      </c>
      <c r="E8" s="22" t="s">
        <v>19</v>
      </c>
      <c r="F8" s="22" t="s">
        <v>20</v>
      </c>
      <c r="G8" s="60">
        <v>590.65</v>
      </c>
      <c r="H8" s="60"/>
      <c r="I8" s="60">
        <v>400.33</v>
      </c>
      <c r="J8" s="60">
        <v>217.5</v>
      </c>
      <c r="K8" s="60"/>
      <c r="L8" s="60">
        <f>SUM(G8:K8)</f>
        <v>1208.48</v>
      </c>
    </row>
    <row r="9" spans="1:12" s="2" customFormat="1" ht="12.75" customHeight="1">
      <c r="A9" s="3">
        <v>16592</v>
      </c>
      <c r="B9" s="18">
        <v>38406</v>
      </c>
      <c r="C9" s="18">
        <v>38384</v>
      </c>
      <c r="D9" s="18">
        <v>38385</v>
      </c>
      <c r="E9" s="3" t="s">
        <v>43</v>
      </c>
      <c r="F9" s="3" t="s">
        <v>44</v>
      </c>
      <c r="G9" s="57">
        <v>29.16</v>
      </c>
      <c r="H9" s="57"/>
      <c r="I9" s="57">
        <v>108.9</v>
      </c>
      <c r="J9" s="57">
        <v>52.5</v>
      </c>
      <c r="K9" s="57"/>
      <c r="L9" s="60">
        <f>SUM(G9:K9)</f>
        <v>190.56</v>
      </c>
    </row>
    <row r="10" spans="1:12" s="2" customFormat="1" ht="12.75" customHeight="1">
      <c r="A10" s="3">
        <v>28678</v>
      </c>
      <c r="B10" s="18">
        <v>38504</v>
      </c>
      <c r="C10" s="18">
        <v>38513</v>
      </c>
      <c r="D10" s="18">
        <v>38519</v>
      </c>
      <c r="E10" s="3" t="s">
        <v>46</v>
      </c>
      <c r="F10" s="3" t="s">
        <v>45</v>
      </c>
      <c r="G10" s="58">
        <v>604.81</v>
      </c>
      <c r="H10" s="58"/>
      <c r="I10" s="58">
        <v>561.85</v>
      </c>
      <c r="J10" s="58">
        <v>214.5</v>
      </c>
      <c r="K10" s="58"/>
      <c r="L10" s="61">
        <f>SUM(G10:K10)</f>
        <v>1381.1599999999999</v>
      </c>
    </row>
    <row r="11" spans="5:12" s="2" customFormat="1" ht="12.75" customHeight="1">
      <c r="E11" s="3"/>
      <c r="F11" s="3"/>
      <c r="G11" s="20"/>
      <c r="H11" s="20"/>
      <c r="I11" s="20"/>
      <c r="J11" s="20"/>
      <c r="K11" s="20"/>
      <c r="L11" s="20"/>
    </row>
    <row r="12" spans="5:12" s="2" customFormat="1" ht="12.75" customHeight="1">
      <c r="E12" s="3"/>
      <c r="F12" s="21" t="s">
        <v>18</v>
      </c>
      <c r="G12" s="20">
        <f aca="true" t="shared" si="0" ref="G12:L12">SUM(G8:G11)</f>
        <v>1224.62</v>
      </c>
      <c r="H12" s="20">
        <f t="shared" si="0"/>
        <v>0</v>
      </c>
      <c r="I12" s="20">
        <f t="shared" si="0"/>
        <v>1071.08</v>
      </c>
      <c r="J12" s="20">
        <f t="shared" si="0"/>
        <v>484.5</v>
      </c>
      <c r="K12" s="20">
        <f t="shared" si="0"/>
        <v>0</v>
      </c>
      <c r="L12" s="20">
        <f t="shared" si="0"/>
        <v>2780.2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0.8515625" style="0" customWidth="1"/>
    <col min="7" max="7" width="8.710937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4" customFormat="1" ht="12.75">
      <c r="A1" s="32" t="s">
        <v>103</v>
      </c>
      <c r="B1" s="24"/>
      <c r="C1" s="24">
        <v>13133</v>
      </c>
      <c r="D1" s="24"/>
      <c r="E1" s="22"/>
      <c r="F1" s="33" t="s">
        <v>104</v>
      </c>
      <c r="G1" s="24"/>
      <c r="H1" s="24"/>
      <c r="I1" s="24"/>
      <c r="J1" s="24"/>
      <c r="K1" s="24"/>
    </row>
    <row r="2" spans="1:11" s="34" customFormat="1" ht="12.75">
      <c r="A2" s="24" t="s">
        <v>105</v>
      </c>
      <c r="B2" s="24"/>
      <c r="C2" s="24"/>
      <c r="D2" s="24"/>
      <c r="E2" s="22"/>
      <c r="F2" s="22"/>
      <c r="G2" s="24"/>
      <c r="H2" s="24"/>
      <c r="I2" s="24"/>
      <c r="J2" s="24"/>
      <c r="K2" s="24"/>
    </row>
    <row r="3" spans="1:11" s="34" customFormat="1" ht="12.75">
      <c r="A3" s="24" t="s">
        <v>1</v>
      </c>
      <c r="B3" s="24"/>
      <c r="C3" s="24"/>
      <c r="D3" s="24"/>
      <c r="E3" s="22"/>
      <c r="F3" s="22"/>
      <c r="G3" s="24"/>
      <c r="H3" s="24"/>
      <c r="I3" s="24"/>
      <c r="J3" s="24"/>
      <c r="K3" s="24"/>
    </row>
    <row r="4" spans="1:11" s="34" customFormat="1" ht="12.75">
      <c r="A4" s="24" t="s">
        <v>17</v>
      </c>
      <c r="B4" s="24"/>
      <c r="C4" s="24"/>
      <c r="D4" s="24"/>
      <c r="E4" s="22"/>
      <c r="F4" s="22"/>
      <c r="G4" s="24"/>
      <c r="H4" s="24"/>
      <c r="I4" s="24"/>
      <c r="J4" s="24"/>
      <c r="K4" s="24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2" s="24" customFormat="1" ht="24" customHeight="1">
      <c r="A8" s="22">
        <v>620199</v>
      </c>
      <c r="B8" s="23">
        <v>38259</v>
      </c>
      <c r="C8" s="23">
        <v>38263</v>
      </c>
      <c r="D8" s="23">
        <v>38266</v>
      </c>
      <c r="E8" s="22" t="s">
        <v>19</v>
      </c>
      <c r="F8" s="31" t="s">
        <v>20</v>
      </c>
      <c r="G8" s="60">
        <v>34</v>
      </c>
      <c r="H8" s="60">
        <v>512.89</v>
      </c>
      <c r="I8" s="60">
        <v>231.06</v>
      </c>
      <c r="J8" s="60">
        <v>119.5</v>
      </c>
      <c r="K8" s="60">
        <v>133.75</v>
      </c>
      <c r="L8" s="60">
        <f>SUM(G8:K8)</f>
        <v>1031.2</v>
      </c>
    </row>
    <row r="9" spans="1:12" s="2" customFormat="1" ht="24.75" customHeight="1">
      <c r="A9" s="3">
        <v>6167</v>
      </c>
      <c r="B9" s="18">
        <v>38315</v>
      </c>
      <c r="C9" s="23">
        <v>38262</v>
      </c>
      <c r="D9" s="23">
        <v>37996</v>
      </c>
      <c r="E9" s="22" t="s">
        <v>19</v>
      </c>
      <c r="F9" s="31" t="s">
        <v>20</v>
      </c>
      <c r="G9" s="57"/>
      <c r="H9" s="57"/>
      <c r="I9" s="57">
        <v>162.78</v>
      </c>
      <c r="J9" s="57"/>
      <c r="K9" s="57"/>
      <c r="L9" s="60">
        <f aca="true" t="shared" si="0" ref="L9:L14">SUM(G9:K9)</f>
        <v>162.78</v>
      </c>
    </row>
    <row r="10" spans="1:12" s="2" customFormat="1" ht="25.5" customHeight="1">
      <c r="A10" s="3">
        <v>4050</v>
      </c>
      <c r="B10" s="18">
        <v>38296</v>
      </c>
      <c r="C10" s="23">
        <v>38299</v>
      </c>
      <c r="D10" s="23">
        <v>38300</v>
      </c>
      <c r="E10" s="22" t="s">
        <v>23</v>
      </c>
      <c r="F10" s="31" t="s">
        <v>142</v>
      </c>
      <c r="G10" s="57">
        <v>33.6</v>
      </c>
      <c r="H10" s="57">
        <v>271.89</v>
      </c>
      <c r="I10" s="57">
        <v>153</v>
      </c>
      <c r="J10" s="57"/>
      <c r="K10" s="57"/>
      <c r="L10" s="60">
        <f t="shared" si="0"/>
        <v>458.49</v>
      </c>
    </row>
    <row r="11" spans="1:12" s="24" customFormat="1" ht="12.75" customHeight="1">
      <c r="A11" s="22">
        <v>25494</v>
      </c>
      <c r="B11" s="23">
        <v>38476</v>
      </c>
      <c r="C11" s="23">
        <v>38321</v>
      </c>
      <c r="D11" s="23">
        <v>38322</v>
      </c>
      <c r="E11" s="3" t="s">
        <v>21</v>
      </c>
      <c r="F11" s="28" t="s">
        <v>22</v>
      </c>
      <c r="G11" s="60">
        <v>115.62</v>
      </c>
      <c r="H11" s="60"/>
      <c r="I11" s="60">
        <v>175.5</v>
      </c>
      <c r="J11" s="60">
        <v>61.5</v>
      </c>
      <c r="K11" s="60"/>
      <c r="L11" s="60">
        <f t="shared" si="0"/>
        <v>352.62</v>
      </c>
    </row>
    <row r="12" spans="1:12" s="24" customFormat="1" ht="12.75" customHeight="1">
      <c r="A12" s="22">
        <v>24991</v>
      </c>
      <c r="B12" s="23">
        <v>38471</v>
      </c>
      <c r="C12" s="23">
        <v>38410</v>
      </c>
      <c r="D12" s="23">
        <v>38413</v>
      </c>
      <c r="E12" s="3" t="s">
        <v>23</v>
      </c>
      <c r="F12" s="28" t="s">
        <v>143</v>
      </c>
      <c r="G12" s="60">
        <v>40.5</v>
      </c>
      <c r="H12" s="60">
        <v>252.78</v>
      </c>
      <c r="I12" s="60">
        <v>525.57</v>
      </c>
      <c r="J12" s="60">
        <v>178.5</v>
      </c>
      <c r="K12" s="60">
        <v>462.52</v>
      </c>
      <c r="L12" s="60">
        <f t="shared" si="0"/>
        <v>1459.87</v>
      </c>
    </row>
    <row r="13" spans="1:12" s="24" customFormat="1" ht="12.75" customHeight="1">
      <c r="A13" s="22">
        <v>24991</v>
      </c>
      <c r="B13" s="23">
        <v>38471</v>
      </c>
      <c r="C13" s="23">
        <v>38442</v>
      </c>
      <c r="D13" s="23">
        <v>38443</v>
      </c>
      <c r="E13" s="3" t="s">
        <v>23</v>
      </c>
      <c r="F13" s="28" t="s">
        <v>144</v>
      </c>
      <c r="G13" s="60">
        <v>33.6</v>
      </c>
      <c r="H13" s="60">
        <v>683.29</v>
      </c>
      <c r="I13" s="60">
        <v>611.66</v>
      </c>
      <c r="J13" s="60">
        <v>127.5</v>
      </c>
      <c r="K13" s="60">
        <f>74.5+20.85</f>
        <v>95.35</v>
      </c>
      <c r="L13" s="60">
        <f t="shared" si="0"/>
        <v>1551.3999999999999</v>
      </c>
    </row>
    <row r="14" spans="1:12" s="2" customFormat="1" ht="30.75" customHeight="1">
      <c r="A14" s="3">
        <v>35540</v>
      </c>
      <c r="B14" s="18">
        <v>38569</v>
      </c>
      <c r="C14" s="18">
        <v>38494</v>
      </c>
      <c r="D14" s="18">
        <v>38496</v>
      </c>
      <c r="E14" s="3" t="s">
        <v>23</v>
      </c>
      <c r="F14" s="28" t="s">
        <v>26</v>
      </c>
      <c r="G14" s="57">
        <v>33.6</v>
      </c>
      <c r="H14" s="57">
        <v>247.29</v>
      </c>
      <c r="I14" s="57">
        <v>350.38</v>
      </c>
      <c r="J14" s="57">
        <v>127.5</v>
      </c>
      <c r="K14" s="57">
        <v>47</v>
      </c>
      <c r="L14" s="60">
        <f t="shared" si="0"/>
        <v>805.77</v>
      </c>
    </row>
    <row r="15" spans="2:12" s="2" customFormat="1" ht="12.75" customHeight="1" thickBot="1">
      <c r="B15" s="3"/>
      <c r="C15" s="3"/>
      <c r="D15" s="3"/>
      <c r="E15" s="3"/>
      <c r="F15" s="3"/>
      <c r="G15" s="19"/>
      <c r="H15" s="19"/>
      <c r="I15" s="19"/>
      <c r="J15" s="19"/>
      <c r="K15" s="19"/>
      <c r="L15" s="19"/>
    </row>
    <row r="16" spans="5:12" s="2" customFormat="1" ht="12.75" customHeight="1">
      <c r="E16" s="3"/>
      <c r="F16" s="3"/>
      <c r="G16" s="20"/>
      <c r="H16" s="20"/>
      <c r="I16" s="20"/>
      <c r="J16" s="20"/>
      <c r="K16" s="20"/>
      <c r="L16" s="20"/>
    </row>
    <row r="17" spans="5:12" s="2" customFormat="1" ht="12.75" customHeight="1">
      <c r="E17" s="3"/>
      <c r="F17" s="21" t="s">
        <v>18</v>
      </c>
      <c r="G17" s="20">
        <f aca="true" t="shared" si="1" ref="G17:L17">SUM(G8:G16)</f>
        <v>290.92</v>
      </c>
      <c r="H17" s="20">
        <f t="shared" si="1"/>
        <v>1968.1399999999999</v>
      </c>
      <c r="I17" s="20">
        <f t="shared" si="1"/>
        <v>2209.9500000000003</v>
      </c>
      <c r="J17" s="20">
        <f t="shared" si="1"/>
        <v>614.5</v>
      </c>
      <c r="K17" s="20">
        <f t="shared" si="1"/>
        <v>738.62</v>
      </c>
      <c r="L17" s="20">
        <f t="shared" si="1"/>
        <v>5822.129999999999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pane xSplit="18795" topLeftCell="P1" activePane="topLeft" state="split"/>
      <selection pane="topLeft" activeCell="L10" sqref="L10"/>
      <selection pane="topRight"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40.2812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s="34" customFormat="1" ht="12.75">
      <c r="A1" s="32" t="s">
        <v>106</v>
      </c>
      <c r="B1" s="24"/>
      <c r="C1" s="24">
        <v>799</v>
      </c>
      <c r="D1" s="24"/>
      <c r="E1" s="22"/>
      <c r="F1" s="33" t="s">
        <v>107</v>
      </c>
      <c r="G1" s="24"/>
      <c r="H1" s="24"/>
      <c r="I1" s="24"/>
      <c r="J1" s="24"/>
      <c r="K1" s="24"/>
    </row>
    <row r="2" spans="1:11" s="34" customFormat="1" ht="12.75">
      <c r="A2" s="24" t="s">
        <v>108</v>
      </c>
      <c r="B2" s="24"/>
      <c r="C2" s="24"/>
      <c r="D2" s="24"/>
      <c r="E2" s="22"/>
      <c r="F2" s="22"/>
      <c r="G2" s="24"/>
      <c r="H2" s="24"/>
      <c r="I2" s="24"/>
      <c r="J2" s="24"/>
      <c r="K2" s="24"/>
    </row>
    <row r="3" spans="1:11" s="34" customFormat="1" ht="12.75">
      <c r="A3" s="24" t="s">
        <v>1</v>
      </c>
      <c r="B3" s="24"/>
      <c r="C3" s="24"/>
      <c r="D3" s="24"/>
      <c r="E3" s="22"/>
      <c r="F3" s="22"/>
      <c r="G3" s="24"/>
      <c r="H3" s="24"/>
      <c r="I3" s="24"/>
      <c r="J3" s="24"/>
      <c r="K3" s="24"/>
    </row>
    <row r="4" spans="1:11" s="34" customFormat="1" ht="12.75">
      <c r="A4" s="24" t="s">
        <v>17</v>
      </c>
      <c r="B4" s="24"/>
      <c r="C4" s="24"/>
      <c r="D4" s="24"/>
      <c r="E4" s="22"/>
      <c r="F4" s="22"/>
      <c r="G4" s="24"/>
      <c r="H4" s="24"/>
      <c r="I4" s="24"/>
      <c r="J4" s="24"/>
      <c r="K4" s="24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12" t="s">
        <v>15</v>
      </c>
      <c r="K7" s="17"/>
      <c r="L7" s="17"/>
    </row>
    <row r="8" spans="1:13" s="2" customFormat="1" ht="12.75" customHeight="1">
      <c r="A8" s="3">
        <v>1128</v>
      </c>
      <c r="B8" s="18">
        <v>38266</v>
      </c>
      <c r="C8" s="18">
        <v>38287</v>
      </c>
      <c r="D8" s="18">
        <v>38017</v>
      </c>
      <c r="E8" s="3" t="s">
        <v>27</v>
      </c>
      <c r="F8" s="3" t="s">
        <v>28</v>
      </c>
      <c r="G8" s="57">
        <v>36.14</v>
      </c>
      <c r="H8" s="57">
        <v>216.7</v>
      </c>
      <c r="I8" s="57">
        <v>623.12</v>
      </c>
      <c r="J8" s="57">
        <v>211.5</v>
      </c>
      <c r="K8" s="57">
        <v>259.2</v>
      </c>
      <c r="L8" s="57">
        <f aca="true" t="shared" si="0" ref="L8:L14">SUM(G8:K8)</f>
        <v>1346.66</v>
      </c>
      <c r="M8" s="2" t="s">
        <v>136</v>
      </c>
    </row>
    <row r="9" spans="1:13" s="2" customFormat="1" ht="12.75" customHeight="1">
      <c r="A9" s="3">
        <v>620335</v>
      </c>
      <c r="B9" s="18">
        <v>38259</v>
      </c>
      <c r="C9" s="18">
        <v>38263</v>
      </c>
      <c r="D9" s="18">
        <v>38267</v>
      </c>
      <c r="E9" s="3" t="s">
        <v>133</v>
      </c>
      <c r="F9" s="22" t="s">
        <v>20</v>
      </c>
      <c r="G9" s="57">
        <v>615.58</v>
      </c>
      <c r="H9" s="57"/>
      <c r="I9" s="57">
        <v>284.49</v>
      </c>
      <c r="J9" s="57">
        <v>151.5</v>
      </c>
      <c r="K9" s="57">
        <v>25</v>
      </c>
      <c r="L9" s="57">
        <f t="shared" si="0"/>
        <v>1076.5700000000002</v>
      </c>
      <c r="M9" s="2" t="s">
        <v>137</v>
      </c>
    </row>
    <row r="10" spans="1:13" s="2" customFormat="1" ht="12.75" customHeight="1">
      <c r="A10" s="3">
        <v>11456</v>
      </c>
      <c r="B10" s="18">
        <v>38357</v>
      </c>
      <c r="C10" s="18">
        <v>38365</v>
      </c>
      <c r="D10" s="18">
        <v>38366</v>
      </c>
      <c r="E10" s="3" t="s">
        <v>41</v>
      </c>
      <c r="F10" s="22" t="s">
        <v>74</v>
      </c>
      <c r="G10" s="57">
        <v>36.14</v>
      </c>
      <c r="H10" s="57"/>
      <c r="I10" s="57">
        <v>67.84</v>
      </c>
      <c r="J10" s="57">
        <v>46.5</v>
      </c>
      <c r="K10" s="57"/>
      <c r="L10" s="57">
        <f t="shared" si="0"/>
        <v>150.48000000000002</v>
      </c>
      <c r="M10" s="2" t="s">
        <v>138</v>
      </c>
    </row>
    <row r="11" spans="1:13" s="2" customFormat="1" ht="12.75" customHeight="1">
      <c r="A11" s="3">
        <v>21497</v>
      </c>
      <c r="B11" s="18">
        <v>38443</v>
      </c>
      <c r="C11" s="18">
        <v>38448</v>
      </c>
      <c r="D11" s="18">
        <v>38450</v>
      </c>
      <c r="E11" s="3" t="s">
        <v>145</v>
      </c>
      <c r="F11" s="22" t="s">
        <v>74</v>
      </c>
      <c r="G11" s="57">
        <v>115.1</v>
      </c>
      <c r="H11" s="57"/>
      <c r="I11" s="57">
        <v>60</v>
      </c>
      <c r="J11" s="57">
        <v>46.5</v>
      </c>
      <c r="K11" s="57"/>
      <c r="L11" s="57">
        <f t="shared" si="0"/>
        <v>221.6</v>
      </c>
      <c r="M11" s="2" t="s">
        <v>139</v>
      </c>
    </row>
    <row r="12" spans="1:13" s="2" customFormat="1" ht="12.75" customHeight="1">
      <c r="A12" s="3">
        <v>28470</v>
      </c>
      <c r="B12" s="18">
        <v>38504</v>
      </c>
      <c r="C12" s="18">
        <v>38514</v>
      </c>
      <c r="D12" s="18">
        <v>38519</v>
      </c>
      <c r="E12" s="3" t="s">
        <v>34</v>
      </c>
      <c r="F12" s="3" t="s">
        <v>45</v>
      </c>
      <c r="G12" s="57">
        <f>36.14+195</f>
        <v>231.14</v>
      </c>
      <c r="H12" s="57">
        <v>495.29</v>
      </c>
      <c r="I12" s="57">
        <v>561.85</v>
      </c>
      <c r="J12" s="57">
        <v>214.5</v>
      </c>
      <c r="K12" s="57">
        <v>30</v>
      </c>
      <c r="L12" s="57">
        <f t="shared" si="0"/>
        <v>1532.7800000000002</v>
      </c>
      <c r="M12" s="64" t="s">
        <v>150</v>
      </c>
    </row>
    <row r="13" spans="1:13" s="2" customFormat="1" ht="12.75" customHeight="1">
      <c r="A13" s="3">
        <v>31761</v>
      </c>
      <c r="B13" s="18">
        <v>38534</v>
      </c>
      <c r="C13" s="18">
        <v>38540</v>
      </c>
      <c r="D13" s="18">
        <v>38541</v>
      </c>
      <c r="E13" s="3" t="s">
        <v>146</v>
      </c>
      <c r="F13" s="22" t="s">
        <v>74</v>
      </c>
      <c r="G13" s="57">
        <v>42.74</v>
      </c>
      <c r="H13" s="57"/>
      <c r="I13" s="57">
        <v>72.65</v>
      </c>
      <c r="J13" s="57">
        <v>46.5</v>
      </c>
      <c r="K13" s="57"/>
      <c r="L13" s="57">
        <f t="shared" si="0"/>
        <v>161.89000000000001</v>
      </c>
      <c r="M13" s="64" t="s">
        <v>151</v>
      </c>
    </row>
    <row r="14" spans="1:13" s="2" customFormat="1" ht="12.75" customHeight="1">
      <c r="A14" s="3">
        <v>37408</v>
      </c>
      <c r="B14" s="18">
        <v>38588</v>
      </c>
      <c r="C14" s="18">
        <v>38614</v>
      </c>
      <c r="D14" s="18">
        <v>38617</v>
      </c>
      <c r="E14" s="3" t="s">
        <v>147</v>
      </c>
      <c r="F14" s="3" t="s">
        <v>148</v>
      </c>
      <c r="G14" s="58">
        <v>36.14</v>
      </c>
      <c r="H14" s="58">
        <v>297.3</v>
      </c>
      <c r="I14" s="58">
        <v>297.38</v>
      </c>
      <c r="J14" s="58">
        <v>108.5</v>
      </c>
      <c r="K14" s="58"/>
      <c r="L14" s="58">
        <f t="shared" si="0"/>
        <v>739.3199999999999</v>
      </c>
      <c r="M14" s="64" t="s">
        <v>162</v>
      </c>
    </row>
    <row r="15" spans="5:12" s="2" customFormat="1" ht="12.75" customHeight="1">
      <c r="E15" s="3"/>
      <c r="F15" s="3"/>
      <c r="G15" s="20"/>
      <c r="H15" s="20"/>
      <c r="I15" s="20"/>
      <c r="J15" s="20"/>
      <c r="K15" s="20"/>
      <c r="L15" s="20"/>
    </row>
    <row r="16" spans="5:12" s="2" customFormat="1" ht="12.75" customHeight="1">
      <c r="E16" s="3"/>
      <c r="F16" s="21" t="s">
        <v>18</v>
      </c>
      <c r="G16" s="20">
        <f aca="true" t="shared" si="1" ref="G16:L16">SUM(G8:G15)</f>
        <v>1112.98</v>
      </c>
      <c r="H16" s="20">
        <f t="shared" si="1"/>
        <v>1009.29</v>
      </c>
      <c r="I16" s="20">
        <f t="shared" si="1"/>
        <v>1967.3300000000004</v>
      </c>
      <c r="J16" s="20">
        <f t="shared" si="1"/>
        <v>825.5</v>
      </c>
      <c r="K16" s="20">
        <f t="shared" si="1"/>
        <v>314.2</v>
      </c>
      <c r="L16" s="20">
        <f t="shared" si="1"/>
        <v>5229.3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36.28125" style="0" customWidth="1"/>
    <col min="7" max="7" width="8.7109375" style="0" bestFit="1" customWidth="1"/>
    <col min="8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3" ht="12.75">
      <c r="A1" s="1" t="s">
        <v>95</v>
      </c>
      <c r="B1" s="2"/>
      <c r="C1" s="2">
        <v>2826</v>
      </c>
      <c r="D1" s="2"/>
      <c r="E1" s="3"/>
      <c r="F1" s="3"/>
      <c r="G1" s="2"/>
      <c r="H1" s="2"/>
      <c r="I1" s="2"/>
      <c r="J1" s="2"/>
      <c r="K1" s="2"/>
      <c r="L1" s="35"/>
      <c r="M1" s="36"/>
    </row>
    <row r="2" spans="1:13" ht="12.75">
      <c r="A2" s="2" t="s">
        <v>96</v>
      </c>
      <c r="B2" s="2"/>
      <c r="C2" s="2"/>
      <c r="D2" s="2"/>
      <c r="E2" s="3"/>
      <c r="F2" s="3"/>
      <c r="G2" s="2"/>
      <c r="H2" s="2"/>
      <c r="I2" s="2"/>
      <c r="J2" s="2"/>
      <c r="K2" s="2"/>
      <c r="L2" s="35"/>
      <c r="M2" s="36"/>
    </row>
    <row r="3" spans="1:13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  <c r="L3" s="35"/>
      <c r="M3" s="36"/>
    </row>
    <row r="4" spans="1:13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  <c r="L4" s="35"/>
      <c r="M4" s="36"/>
    </row>
    <row r="5" spans="1:13" ht="13.5" thickBot="1">
      <c r="A5" s="2"/>
      <c r="B5" s="2"/>
      <c r="C5" s="2"/>
      <c r="D5" s="2"/>
      <c r="E5" s="3"/>
      <c r="F5" s="3"/>
      <c r="G5" s="2"/>
      <c r="H5" s="2"/>
      <c r="I5" s="2"/>
      <c r="J5" s="2"/>
      <c r="K5" s="2"/>
      <c r="L5" s="35"/>
      <c r="M5" s="36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3" s="24" customFormat="1" ht="27.75" customHeight="1">
      <c r="A8" s="22">
        <v>2767</v>
      </c>
      <c r="B8" s="23">
        <v>38282</v>
      </c>
      <c r="C8" s="23">
        <v>38246</v>
      </c>
      <c r="D8" s="23">
        <v>38254</v>
      </c>
      <c r="E8" s="3" t="s">
        <v>23</v>
      </c>
      <c r="F8" s="31" t="s">
        <v>29</v>
      </c>
      <c r="G8" s="60"/>
      <c r="H8" s="60">
        <v>535.8</v>
      </c>
      <c r="I8" s="60">
        <v>1740.4</v>
      </c>
      <c r="J8" s="60">
        <v>433.5</v>
      </c>
      <c r="K8" s="60">
        <f>231.5+67.86</f>
        <v>299.36</v>
      </c>
      <c r="L8" s="60">
        <f aca="true" t="shared" si="0" ref="L8:L13">SUM(G8:K8)</f>
        <v>3009.06</v>
      </c>
      <c r="M8" s="60"/>
    </row>
    <row r="9" spans="1:13" s="24" customFormat="1" ht="12.75" customHeight="1">
      <c r="A9" s="22">
        <v>3077</v>
      </c>
      <c r="B9" s="23">
        <v>38287</v>
      </c>
      <c r="C9" s="23">
        <v>39361</v>
      </c>
      <c r="D9" s="23">
        <v>38267</v>
      </c>
      <c r="E9" s="22" t="s">
        <v>19</v>
      </c>
      <c r="F9" s="22" t="s">
        <v>84</v>
      </c>
      <c r="G9" s="60"/>
      <c r="H9" s="60"/>
      <c r="I9" s="60">
        <v>74.83</v>
      </c>
      <c r="J9" s="60">
        <v>52.5</v>
      </c>
      <c r="K9" s="60"/>
      <c r="L9" s="60">
        <f t="shared" si="0"/>
        <v>127.33</v>
      </c>
      <c r="M9" s="60"/>
    </row>
    <row r="10" spans="1:13" s="2" customFormat="1" ht="24" customHeight="1">
      <c r="A10" s="3">
        <v>15640</v>
      </c>
      <c r="B10" s="18">
        <v>38399</v>
      </c>
      <c r="C10" s="18">
        <v>38375</v>
      </c>
      <c r="D10" s="18">
        <v>38380</v>
      </c>
      <c r="E10" s="3" t="s">
        <v>23</v>
      </c>
      <c r="F10" s="28" t="s">
        <v>149</v>
      </c>
      <c r="G10" s="57">
        <v>60.76</v>
      </c>
      <c r="H10" s="57">
        <v>583.29</v>
      </c>
      <c r="I10" s="57">
        <v>895</v>
      </c>
      <c r="J10" s="57">
        <v>280.5</v>
      </c>
      <c r="K10" s="57">
        <f>19+37.7</f>
        <v>56.7</v>
      </c>
      <c r="L10" s="60">
        <f t="shared" si="0"/>
        <v>1876.25</v>
      </c>
      <c r="M10" s="57"/>
    </row>
    <row r="11" spans="1:13" s="24" customFormat="1" ht="12.75" customHeight="1">
      <c r="A11" s="22">
        <v>17245</v>
      </c>
      <c r="B11" s="23">
        <v>38413</v>
      </c>
      <c r="C11" s="23">
        <v>38383</v>
      </c>
      <c r="D11" s="23">
        <v>38386</v>
      </c>
      <c r="E11" s="3" t="s">
        <v>23</v>
      </c>
      <c r="F11" s="3" t="s">
        <v>30</v>
      </c>
      <c r="G11" s="60"/>
      <c r="H11" s="60">
        <v>238.29</v>
      </c>
      <c r="I11" s="60">
        <v>481.19</v>
      </c>
      <c r="J11" s="60">
        <v>178.5</v>
      </c>
      <c r="K11" s="60">
        <f>106+21.48</f>
        <v>127.48</v>
      </c>
      <c r="L11" s="60">
        <f t="shared" si="0"/>
        <v>1025.46</v>
      </c>
      <c r="M11" s="60"/>
    </row>
    <row r="12" spans="1:13" s="2" customFormat="1" ht="12.75" customHeight="1">
      <c r="A12" s="3">
        <v>36206</v>
      </c>
      <c r="B12" s="18">
        <v>38576</v>
      </c>
      <c r="C12" s="18">
        <v>38549</v>
      </c>
      <c r="D12" s="18">
        <v>38549</v>
      </c>
      <c r="E12" s="3" t="s">
        <v>31</v>
      </c>
      <c r="F12" s="3" t="s">
        <v>32</v>
      </c>
      <c r="G12" s="57"/>
      <c r="H12" s="57"/>
      <c r="I12" s="57">
        <v>90.39</v>
      </c>
      <c r="J12" s="57">
        <v>23.25</v>
      </c>
      <c r="K12" s="57"/>
      <c r="L12" s="60">
        <f t="shared" si="0"/>
        <v>113.64</v>
      </c>
      <c r="M12" s="57"/>
    </row>
    <row r="13" spans="1:13" s="2" customFormat="1" ht="12.75" customHeight="1">
      <c r="A13" s="3">
        <v>42250</v>
      </c>
      <c r="B13" s="18">
        <v>38630</v>
      </c>
      <c r="C13" s="18">
        <v>38615</v>
      </c>
      <c r="D13" s="18">
        <v>38616</v>
      </c>
      <c r="E13" s="3" t="s">
        <v>23</v>
      </c>
      <c r="F13" s="3" t="s">
        <v>33</v>
      </c>
      <c r="G13" s="58"/>
      <c r="H13" s="58">
        <v>247.29</v>
      </c>
      <c r="I13" s="58">
        <v>183</v>
      </c>
      <c r="J13" s="58">
        <v>76.5</v>
      </c>
      <c r="K13" s="58">
        <f>10.74+32</f>
        <v>42.74</v>
      </c>
      <c r="L13" s="61">
        <f t="shared" si="0"/>
        <v>549.53</v>
      </c>
      <c r="M13" s="57"/>
    </row>
    <row r="14" spans="5:12" s="2" customFormat="1" ht="12.75" customHeight="1">
      <c r="E14" s="3"/>
      <c r="F14" s="3"/>
      <c r="G14" s="20"/>
      <c r="H14" s="20"/>
      <c r="I14" s="20"/>
      <c r="J14" s="20"/>
      <c r="K14" s="20"/>
      <c r="L14" s="20"/>
    </row>
    <row r="15" spans="5:12" s="2" customFormat="1" ht="12.75" customHeight="1">
      <c r="E15" s="3"/>
      <c r="F15" s="21" t="s">
        <v>18</v>
      </c>
      <c r="G15" s="20">
        <f aca="true" t="shared" si="1" ref="G15:L15">SUM(G8:G14)</f>
        <v>60.76</v>
      </c>
      <c r="H15" s="20">
        <f t="shared" si="1"/>
        <v>1604.6699999999998</v>
      </c>
      <c r="I15" s="20">
        <f t="shared" si="1"/>
        <v>3464.81</v>
      </c>
      <c r="J15" s="20">
        <f t="shared" si="1"/>
        <v>1044.75</v>
      </c>
      <c r="K15" s="20">
        <f t="shared" si="1"/>
        <v>526.28</v>
      </c>
      <c r="L15" s="20">
        <f t="shared" si="1"/>
        <v>6701.2699999999995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28125" style="0" bestFit="1" customWidth="1"/>
    <col min="2" max="2" width="11.28125" style="0" bestFit="1" customWidth="1"/>
    <col min="3" max="4" width="11.140625" style="0" bestFit="1" customWidth="1"/>
    <col min="5" max="5" width="22.8515625" style="0" bestFit="1" customWidth="1"/>
    <col min="6" max="6" width="42.28125" style="0" customWidth="1"/>
    <col min="7" max="7" width="9.8515625" style="0" bestFit="1" customWidth="1"/>
    <col min="8" max="8" width="9.421875" style="0" bestFit="1" customWidth="1"/>
    <col min="9" max="9" width="10.421875" style="0" bestFit="1" customWidth="1"/>
    <col min="10" max="10" width="9.28125" style="0" bestFit="1" customWidth="1"/>
    <col min="12" max="12" width="10.8515625" style="0" bestFit="1" customWidth="1"/>
    <col min="13" max="14" width="0" style="0" hidden="1" customWidth="1"/>
  </cols>
  <sheetData>
    <row r="1" spans="1:12" s="34" customFormat="1" ht="12.75">
      <c r="A1" s="32" t="s">
        <v>171</v>
      </c>
      <c r="B1" s="24"/>
      <c r="C1" s="24">
        <v>432</v>
      </c>
      <c r="D1" s="24"/>
      <c r="E1" s="22"/>
      <c r="F1" s="33" t="s">
        <v>172</v>
      </c>
      <c r="G1" s="24"/>
      <c r="H1" s="24"/>
      <c r="I1" s="24"/>
      <c r="J1" s="24"/>
      <c r="K1" s="24"/>
      <c r="L1" s="24"/>
    </row>
    <row r="2" spans="1:12" s="34" customFormat="1" ht="12.75">
      <c r="A2" s="24" t="s">
        <v>173</v>
      </c>
      <c r="B2" s="24"/>
      <c r="C2" s="24"/>
      <c r="D2" s="24"/>
      <c r="E2" s="22"/>
      <c r="F2" s="22"/>
      <c r="G2" s="24"/>
      <c r="H2" s="24"/>
      <c r="I2" s="24"/>
      <c r="J2" s="24"/>
      <c r="K2" s="24"/>
      <c r="L2" s="24"/>
    </row>
    <row r="3" spans="1:12" s="34" customFormat="1" ht="12.75">
      <c r="A3" s="24" t="s">
        <v>1</v>
      </c>
      <c r="B3" s="24"/>
      <c r="C3" s="24"/>
      <c r="D3" s="24"/>
      <c r="E3" s="22"/>
      <c r="F3" s="22"/>
      <c r="G3" s="24"/>
      <c r="H3" s="24"/>
      <c r="I3" s="24"/>
      <c r="J3" s="24"/>
      <c r="K3" s="24"/>
      <c r="L3" s="24"/>
    </row>
    <row r="4" spans="1:12" s="34" customFormat="1" ht="12.75">
      <c r="A4" s="24" t="s">
        <v>17</v>
      </c>
      <c r="B4" s="24"/>
      <c r="C4" s="24"/>
      <c r="D4" s="24"/>
      <c r="E4" s="22"/>
      <c r="F4" s="22"/>
      <c r="G4" s="24"/>
      <c r="H4" s="24"/>
      <c r="I4" s="24"/>
      <c r="J4" s="24"/>
      <c r="K4" s="24"/>
      <c r="L4" s="24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14" s="24" customFormat="1" ht="12.75" customHeight="1">
      <c r="A8" s="22">
        <v>34995</v>
      </c>
      <c r="B8" s="23">
        <v>38567</v>
      </c>
      <c r="C8" s="23">
        <v>38522</v>
      </c>
      <c r="D8" s="23">
        <v>38527</v>
      </c>
      <c r="E8" s="3" t="s">
        <v>34</v>
      </c>
      <c r="F8" s="3" t="s">
        <v>35</v>
      </c>
      <c r="G8" s="60">
        <v>709.68</v>
      </c>
      <c r="H8" s="60"/>
      <c r="I8" s="60">
        <v>1014.81</v>
      </c>
      <c r="J8" s="60">
        <v>205.5</v>
      </c>
      <c r="K8" s="60">
        <v>325</v>
      </c>
      <c r="L8" s="60">
        <f>SUM(G8:K8)</f>
        <v>2254.99</v>
      </c>
      <c r="M8" s="24" t="s">
        <v>136</v>
      </c>
      <c r="N8" s="24" t="s">
        <v>136</v>
      </c>
    </row>
    <row r="9" spans="1:14" s="24" customFormat="1" ht="12.75" customHeight="1">
      <c r="A9" s="22">
        <v>41242</v>
      </c>
      <c r="B9" s="23">
        <v>38623</v>
      </c>
      <c r="C9" s="23">
        <v>38624</v>
      </c>
      <c r="D9" s="23">
        <v>38625</v>
      </c>
      <c r="E9" s="22" t="s">
        <v>23</v>
      </c>
      <c r="F9" s="22" t="s">
        <v>36</v>
      </c>
      <c r="G9" s="60"/>
      <c r="H9" s="60">
        <v>339.8</v>
      </c>
      <c r="I9" s="60">
        <v>753.42</v>
      </c>
      <c r="J9" s="60">
        <v>127.5</v>
      </c>
      <c r="K9" s="60">
        <f>46.24+12+250</f>
        <v>308.24</v>
      </c>
      <c r="L9" s="60">
        <f>SUM(G9:K9)</f>
        <v>1528.96</v>
      </c>
      <c r="M9" s="24" t="s">
        <v>138</v>
      </c>
      <c r="N9" s="24" t="s">
        <v>138</v>
      </c>
    </row>
    <row r="10" spans="1:14" s="2" customFormat="1" ht="24.75" customHeight="1">
      <c r="A10" s="3">
        <v>22681</v>
      </c>
      <c r="B10" s="18">
        <v>38455</v>
      </c>
      <c r="C10" s="18">
        <v>38380</v>
      </c>
      <c r="D10" s="18">
        <v>38381</v>
      </c>
      <c r="E10" s="3" t="s">
        <v>90</v>
      </c>
      <c r="F10" s="28" t="s">
        <v>89</v>
      </c>
      <c r="G10" s="57">
        <v>46.24</v>
      </c>
      <c r="H10" s="57">
        <v>258.29</v>
      </c>
      <c r="I10" s="57">
        <v>153.25</v>
      </c>
      <c r="J10" s="57">
        <v>76.5</v>
      </c>
      <c r="K10" s="57">
        <v>28.9</v>
      </c>
      <c r="L10" s="60">
        <f>SUM(G10:K10)</f>
        <v>563.18</v>
      </c>
      <c r="M10" s="2" t="s">
        <v>137</v>
      </c>
      <c r="N10" s="2" t="s">
        <v>169</v>
      </c>
    </row>
    <row r="11" spans="1:14" s="2" customFormat="1" ht="12.75" customHeight="1">
      <c r="A11" s="3">
        <v>36498</v>
      </c>
      <c r="B11" s="18">
        <v>38581</v>
      </c>
      <c r="C11" s="18">
        <v>38585</v>
      </c>
      <c r="D11" s="18">
        <v>38590</v>
      </c>
      <c r="E11" s="3" t="s">
        <v>152</v>
      </c>
      <c r="F11" s="3" t="s">
        <v>153</v>
      </c>
      <c r="G11" s="58">
        <v>637.04</v>
      </c>
      <c r="H11" s="58"/>
      <c r="I11" s="58">
        <v>385.2</v>
      </c>
      <c r="J11" s="58">
        <v>170.5</v>
      </c>
      <c r="K11" s="58"/>
      <c r="L11" s="61">
        <f>SUM(G11:K11)</f>
        <v>1192.74</v>
      </c>
      <c r="M11" s="57"/>
      <c r="N11" s="2" t="s">
        <v>170</v>
      </c>
    </row>
    <row r="12" spans="5:12" s="2" customFormat="1" ht="12.75" customHeight="1">
      <c r="E12" s="3"/>
      <c r="F12" s="3"/>
      <c r="G12" s="20"/>
      <c r="H12" s="20"/>
      <c r="I12" s="20"/>
      <c r="J12" s="20"/>
      <c r="K12" s="20"/>
      <c r="L12" s="20"/>
    </row>
    <row r="13" spans="5:12" s="2" customFormat="1" ht="12.75" customHeight="1">
      <c r="E13" s="3"/>
      <c r="F13" s="21" t="s">
        <v>18</v>
      </c>
      <c r="G13" s="20">
        <f aca="true" t="shared" si="0" ref="G13:L13">SUM(G8:G12)</f>
        <v>1392.96</v>
      </c>
      <c r="H13" s="20">
        <f t="shared" si="0"/>
        <v>598.09</v>
      </c>
      <c r="I13" s="20">
        <f t="shared" si="0"/>
        <v>2306.68</v>
      </c>
      <c r="J13" s="20">
        <f t="shared" si="0"/>
        <v>580</v>
      </c>
      <c r="K13" s="20">
        <f t="shared" si="0"/>
        <v>662.14</v>
      </c>
      <c r="L13" s="20">
        <f t="shared" si="0"/>
        <v>5539.87</v>
      </c>
    </row>
    <row r="27" ht="12.75">
      <c r="K27" s="27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5.140625" style="0" bestFit="1" customWidth="1"/>
    <col min="2" max="3" width="10.140625" style="0" bestFit="1" customWidth="1"/>
    <col min="5" max="5" width="22.8515625" style="0" bestFit="1" customWidth="1"/>
    <col min="6" max="6" width="40.8515625" style="0" bestFit="1" customWidth="1"/>
    <col min="7" max="7" width="8.7109375" style="0" bestFit="1" customWidth="1"/>
    <col min="8" max="8" width="11.28125" style="0" bestFit="1" customWidth="1"/>
    <col min="9" max="9" width="10.28125" style="0" bestFit="1" customWidth="1"/>
    <col min="11" max="11" width="8.7109375" style="0" bestFit="1" customWidth="1"/>
    <col min="12" max="12" width="10.28125" style="0" bestFit="1" customWidth="1"/>
  </cols>
  <sheetData>
    <row r="1" spans="1:11" ht="12.75">
      <c r="A1" s="1" t="s">
        <v>109</v>
      </c>
      <c r="B1" s="2"/>
      <c r="C1" s="2">
        <v>13785</v>
      </c>
      <c r="D1" s="2"/>
      <c r="E1" s="3"/>
      <c r="F1" s="21" t="s">
        <v>110</v>
      </c>
      <c r="G1" s="2"/>
      <c r="H1" s="2"/>
      <c r="I1" s="2"/>
      <c r="J1" s="2"/>
      <c r="K1" s="2"/>
    </row>
    <row r="2" spans="1:11" ht="12.75">
      <c r="A2" s="2" t="s">
        <v>111</v>
      </c>
      <c r="B2" s="2"/>
      <c r="C2" s="2"/>
      <c r="D2" s="2"/>
      <c r="E2" s="3"/>
      <c r="F2" s="3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3"/>
      <c r="F3" s="3"/>
      <c r="G3" s="2"/>
      <c r="H3" s="2"/>
      <c r="I3" s="2"/>
      <c r="J3" s="2"/>
      <c r="K3" s="2"/>
    </row>
    <row r="4" spans="1:11" ht="12.75">
      <c r="A4" s="2" t="s">
        <v>17</v>
      </c>
      <c r="B4" s="2"/>
      <c r="C4" s="2"/>
      <c r="D4" s="2"/>
      <c r="E4" s="3"/>
      <c r="F4" s="3"/>
      <c r="G4" s="2"/>
      <c r="H4" s="2"/>
      <c r="I4" s="2"/>
      <c r="J4" s="2"/>
      <c r="K4" s="2"/>
    </row>
    <row r="5" spans="5:6" s="2" customFormat="1" ht="12.75" customHeight="1" thickBot="1">
      <c r="E5" s="3"/>
      <c r="F5" s="3"/>
    </row>
    <row r="6" spans="1:12" s="2" customFormat="1" ht="12.75" customHeight="1">
      <c r="A6" s="4" t="s">
        <v>25</v>
      </c>
      <c r="B6" s="5" t="s">
        <v>2</v>
      </c>
      <c r="C6" s="6" t="s">
        <v>3</v>
      </c>
      <c r="D6" s="6"/>
      <c r="E6" s="7" t="s">
        <v>4</v>
      </c>
      <c r="F6" s="8" t="s">
        <v>5</v>
      </c>
      <c r="G6" s="7" t="s">
        <v>6</v>
      </c>
      <c r="H6" s="8" t="s">
        <v>7</v>
      </c>
      <c r="I6" s="9" t="s">
        <v>8</v>
      </c>
      <c r="J6" s="6" t="s">
        <v>9</v>
      </c>
      <c r="K6" s="9" t="s">
        <v>10</v>
      </c>
      <c r="L6" s="9" t="s">
        <v>11</v>
      </c>
    </row>
    <row r="7" spans="1:12" s="2" customFormat="1" ht="12.75" customHeight="1" thickBot="1">
      <c r="A7" s="10" t="s">
        <v>12</v>
      </c>
      <c r="B7" s="11" t="s">
        <v>13</v>
      </c>
      <c r="C7" s="12" t="s">
        <v>13</v>
      </c>
      <c r="D7" s="12"/>
      <c r="E7" s="13"/>
      <c r="F7" s="14"/>
      <c r="G7" s="13" t="s">
        <v>14</v>
      </c>
      <c r="H7" s="15"/>
      <c r="I7" s="16"/>
      <c r="J7" s="38" t="s">
        <v>15</v>
      </c>
      <c r="K7" s="17"/>
      <c r="L7" s="17"/>
    </row>
    <row r="8" spans="1:23" s="24" customFormat="1" ht="12.75" customHeight="1">
      <c r="A8" s="22">
        <v>35549</v>
      </c>
      <c r="B8" s="23">
        <v>38569</v>
      </c>
      <c r="C8" s="23">
        <v>38513</v>
      </c>
      <c r="D8" s="23">
        <v>38519</v>
      </c>
      <c r="E8" s="3" t="s">
        <v>46</v>
      </c>
      <c r="F8" s="3" t="s">
        <v>45</v>
      </c>
      <c r="G8" s="60">
        <f>495.29+68.37</f>
        <v>563.6600000000001</v>
      </c>
      <c r="H8" s="60"/>
      <c r="I8" s="60">
        <v>515.77</v>
      </c>
      <c r="J8" s="60">
        <v>233.5</v>
      </c>
      <c r="K8" s="60"/>
      <c r="L8" s="60">
        <f>SUM(G8:K8)</f>
        <v>1312.93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s="24" customFormat="1" ht="12.75" customHeight="1">
      <c r="A9" s="22">
        <v>2249</v>
      </c>
      <c r="B9" s="23">
        <v>38275</v>
      </c>
      <c r="C9" s="23">
        <v>38250</v>
      </c>
      <c r="D9" s="23">
        <v>38256</v>
      </c>
      <c r="E9" s="22" t="s">
        <v>23</v>
      </c>
      <c r="F9" s="22" t="s">
        <v>29</v>
      </c>
      <c r="G9" s="61">
        <f>18.5+18.5</f>
        <v>37</v>
      </c>
      <c r="H9" s="61">
        <v>277.41</v>
      </c>
      <c r="I9" s="61">
        <v>1641.96</v>
      </c>
      <c r="J9" s="61">
        <v>331.5</v>
      </c>
      <c r="K9" s="61">
        <f>108.38+17.32+17.33+108.37</f>
        <v>251.39999999999998</v>
      </c>
      <c r="L9" s="61">
        <f>SUM(G9:K9)</f>
        <v>2539.27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5:12" s="2" customFormat="1" ht="12.75" customHeight="1">
      <c r="E10" s="3"/>
      <c r="F10" s="3"/>
      <c r="G10" s="20"/>
      <c r="H10" s="20"/>
      <c r="I10" s="20"/>
      <c r="J10" s="20"/>
      <c r="K10" s="20"/>
      <c r="L10" s="20"/>
    </row>
    <row r="11" spans="5:12" s="2" customFormat="1" ht="12.75" customHeight="1">
      <c r="E11" s="3"/>
      <c r="F11" s="21" t="s">
        <v>18</v>
      </c>
      <c r="G11" s="20">
        <f aca="true" t="shared" si="0" ref="G11:L11">SUM(G8:G10)</f>
        <v>600.6600000000001</v>
      </c>
      <c r="H11" s="20">
        <f t="shared" si="0"/>
        <v>277.41</v>
      </c>
      <c r="I11" s="20">
        <f t="shared" si="0"/>
        <v>2157.73</v>
      </c>
      <c r="J11" s="20">
        <f t="shared" si="0"/>
        <v>565</v>
      </c>
      <c r="K11" s="20">
        <f t="shared" si="0"/>
        <v>251.39999999999998</v>
      </c>
      <c r="L11" s="20">
        <f t="shared" si="0"/>
        <v>3852.2</v>
      </c>
    </row>
    <row r="25" ht="12.75">
      <c r="K25" s="27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tamsye-leake</dc:creator>
  <cp:keywords/>
  <dc:description/>
  <cp:lastModifiedBy>Bryan Crittenden</cp:lastModifiedBy>
  <cp:lastPrinted>2007-03-20T16:02:15Z</cp:lastPrinted>
  <dcterms:created xsi:type="dcterms:W3CDTF">2007-02-08T17:51:22Z</dcterms:created>
  <dcterms:modified xsi:type="dcterms:W3CDTF">2009-03-04T14:43:16Z</dcterms:modified>
  <cp:category/>
  <cp:version/>
  <cp:contentType/>
  <cp:contentStatus/>
</cp:coreProperties>
</file>