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F365"/>
  <workbookPr codeName="ThisWorkbook"/>
  <bookViews>
    <workbookView xWindow="65521" yWindow="65521" windowWidth="15480" windowHeight="6180" tabRatio="809" activeTab="0"/>
  </bookViews>
  <sheets>
    <sheet name="Anglen,Buel" sheetId="1" r:id="rId1"/>
    <sheet name="Baker, Bill John" sheetId="2" r:id="rId2"/>
    <sheet name="Baker, Jack" sheetId="3" r:id="rId3"/>
    <sheet name="Cowan-Watts, Cara" sheetId="4" r:id="rId4"/>
    <sheet name="Crittenden, Joe" sheetId="5" r:id="rId5"/>
    <sheet name="Frailey, Meredith" sheetId="6" r:id="rId6"/>
    <sheet name="Garvin, Don" sheetId="7" r:id="rId7"/>
    <sheet name="Grayson, Joe Jr." sheetId="8" r:id="rId8"/>
    <sheet name="Hoskin, Charles" sheetId="9" r:id="rId9"/>
    <sheet name="Johnson, William G." sheetId="10" r:id="rId10"/>
    <sheet name="Keen, Taylor" sheetId="11" r:id="rId11"/>
    <sheet name="Keener, John" sheetId="12" r:id="rId12"/>
    <sheet name="Martin, Jackie Bob" sheetId="13" r:id="rId13"/>
    <sheet name="O'Leary, Linda" sheetId="14" r:id="rId14"/>
    <sheet name="Shotpouch, Melvina" sheetId="15" r:id="rId15"/>
    <sheet name="Smith, Chadwick" sheetId="16" r:id="rId16"/>
    <sheet name="Smoke-Connor, Audra" sheetId="17" r:id="rId17"/>
    <sheet name="Thornton, David" sheetId="18" r:id="rId18"/>
    <sheet name="Yargee, Phyllis" sheetId="19" r:id="rId19"/>
  </sheets>
  <definedNames>
    <definedName name="_xlnm.Print_Area" localSheetId="4">'Crittenden, Joe'!$A$1:$L$10</definedName>
    <definedName name="_xlnm.Print_Area" localSheetId="8">'Hoskin, Charles'!$A$1:$L$10</definedName>
    <definedName name="_xlnm.Print_Area" localSheetId="15">'Smith, Chadwick'!$A$1:$L$37</definedName>
    <definedName name="_xlnm.Print_Area" localSheetId="18">'Yargee, Phyllis'!$A$1:$L$11</definedName>
  </definedNames>
  <calcPr fullCalcOnLoad="1"/>
</workbook>
</file>

<file path=xl/comments16.xml><?xml version="1.0" encoding="utf-8"?>
<comments xmlns="http://schemas.openxmlformats.org/spreadsheetml/2006/main">
  <authors>
    <author>June Butler</author>
  </authors>
  <commentList>
    <comment ref="H14" authorId="0">
      <text>
        <r>
          <rPr>
            <b/>
            <sz val="8"/>
            <rFont val="Tahoma"/>
            <family val="0"/>
          </rPr>
          <t>June Butler:</t>
        </r>
        <r>
          <rPr>
            <sz val="8"/>
            <rFont val="Tahoma"/>
            <family val="0"/>
          </rPr>
          <t xml:space="preserve">
CNE Corp plane used for transportation
</t>
        </r>
      </text>
    </comment>
    <comment ref="G13" authorId="0">
      <text>
        <r>
          <rPr>
            <b/>
            <sz val="8"/>
            <rFont val="Tahoma"/>
            <family val="0"/>
          </rPr>
          <t>June Butler:</t>
        </r>
        <r>
          <rPr>
            <sz val="8"/>
            <rFont val="Tahoma"/>
            <family val="0"/>
          </rPr>
          <t xml:space="preserve">
Chief rode with Freida Vann to MO.</t>
        </r>
      </text>
    </comment>
    <comment ref="I34" authorId="0">
      <text>
        <r>
          <rPr>
            <b/>
            <sz val="8"/>
            <rFont val="Tahoma"/>
            <family val="0"/>
          </rPr>
          <t>June Butler:</t>
        </r>
        <r>
          <rPr>
            <sz val="8"/>
            <rFont val="Tahoma"/>
            <family val="0"/>
          </rPr>
          <t xml:space="preserve">
Dan Mink's Hotel $370.98</t>
        </r>
      </text>
    </comment>
  </commentList>
</comments>
</file>

<file path=xl/comments3.xml><?xml version="1.0" encoding="utf-8"?>
<comments xmlns="http://schemas.openxmlformats.org/spreadsheetml/2006/main">
  <authors>
    <author>June Butler</author>
  </authors>
  <commentList>
    <comment ref="I9" authorId="0">
      <text>
        <r>
          <rPr>
            <b/>
            <sz val="8"/>
            <rFont val="Tahoma"/>
            <family val="0"/>
          </rPr>
          <t>June Butler:</t>
        </r>
        <r>
          <rPr>
            <sz val="8"/>
            <rFont val="Tahoma"/>
            <family val="0"/>
          </rPr>
          <t xml:space="preserve">
4 out of days lodging was provided
</t>
        </r>
      </text>
    </comment>
  </commentList>
</comments>
</file>

<file path=xl/sharedStrings.xml><?xml version="1.0" encoding="utf-8"?>
<sst xmlns="http://schemas.openxmlformats.org/spreadsheetml/2006/main" count="619" uniqueCount="231">
  <si>
    <t>Tahlequah, OK</t>
  </si>
  <si>
    <t>Payment Detail</t>
  </si>
  <si>
    <t>Payment</t>
  </si>
  <si>
    <t>Trip</t>
  </si>
  <si>
    <t>Destination</t>
  </si>
  <si>
    <t>Purpose</t>
  </si>
  <si>
    <t>Mileage</t>
  </si>
  <si>
    <t>Airfare</t>
  </si>
  <si>
    <t>Lodging</t>
  </si>
  <si>
    <t>Per Diem</t>
  </si>
  <si>
    <t>Other</t>
  </si>
  <si>
    <t>Total</t>
  </si>
  <si>
    <t>No.</t>
  </si>
  <si>
    <t>Date</t>
  </si>
  <si>
    <t>&amp; Auto</t>
  </si>
  <si>
    <t>&amp; Meals</t>
  </si>
  <si>
    <t>Bill John Baker</t>
  </si>
  <si>
    <t>Invoice</t>
  </si>
  <si>
    <t>TOTAL as of September 30, 2006</t>
  </si>
  <si>
    <t>Cara Cowan-Watts</t>
  </si>
  <si>
    <t>Claremore, OK</t>
  </si>
  <si>
    <t>Audra Smoke-Connor</t>
  </si>
  <si>
    <t>S. Joe Crittenden</t>
  </si>
  <si>
    <t>Stilwell, OK</t>
  </si>
  <si>
    <t>Washington, DC</t>
  </si>
  <si>
    <t>Meredith Frailey</t>
  </si>
  <si>
    <t>Locust Grove, OK</t>
  </si>
  <si>
    <t>Phyllis Yargee</t>
  </si>
  <si>
    <t>Gore, OK</t>
  </si>
  <si>
    <t>David Thornton</t>
  </si>
  <si>
    <t>Vian, OK</t>
  </si>
  <si>
    <t>Hulbert, OK</t>
  </si>
  <si>
    <t>District 3 - Sequoyah</t>
  </si>
  <si>
    <t>District 1 - Cherokee</t>
  </si>
  <si>
    <t>District 6 - Mayes</t>
  </si>
  <si>
    <t>District 5 - Delaware</t>
  </si>
  <si>
    <t>Chad Smith</t>
  </si>
  <si>
    <t>Principal Chief</t>
  </si>
  <si>
    <t>Melvina Shotpouch</t>
  </si>
  <si>
    <t>Jay, OK</t>
  </si>
  <si>
    <t>Linda Hughes-O'Leary</t>
  </si>
  <si>
    <t>Jackie Bob Martin</t>
  </si>
  <si>
    <t>District 2 - Trail of Tears</t>
  </si>
  <si>
    <t>William G. "Bill" Johnson</t>
  </si>
  <si>
    <t>Dewey, OK</t>
  </si>
  <si>
    <t>District 8 - Keeler</t>
  </si>
  <si>
    <t>Vinita, OK</t>
  </si>
  <si>
    <t>District 9 - Craig</t>
  </si>
  <si>
    <t>Joe Grayson, Jr.</t>
  </si>
  <si>
    <t>Deputy Principal Chief</t>
  </si>
  <si>
    <t>Don Garvin</t>
  </si>
  <si>
    <t>Muskogee, OK</t>
  </si>
  <si>
    <t>District 4 - Three Rivers</t>
  </si>
  <si>
    <t>District 7 - Rogers</t>
  </si>
  <si>
    <t>OKC, OK</t>
  </si>
  <si>
    <t xml:space="preserve">Tulsa, OK </t>
  </si>
  <si>
    <t>Charles Hoskin</t>
  </si>
  <si>
    <t xml:space="preserve">Catoosa, OK </t>
  </si>
  <si>
    <t>check amt</t>
  </si>
  <si>
    <t>Check #</t>
  </si>
  <si>
    <t>Check Amt</t>
  </si>
  <si>
    <t>Buel Anglen</t>
  </si>
  <si>
    <t>John Keener</t>
  </si>
  <si>
    <t>Salina, OK</t>
  </si>
  <si>
    <t>Q</t>
  </si>
  <si>
    <t>P</t>
  </si>
  <si>
    <t>S</t>
  </si>
  <si>
    <t>X</t>
  </si>
  <si>
    <t>RR</t>
  </si>
  <si>
    <t>W</t>
  </si>
  <si>
    <t>U</t>
  </si>
  <si>
    <t>Z</t>
  </si>
  <si>
    <t>ZZ</t>
  </si>
  <si>
    <t>a</t>
  </si>
  <si>
    <t>h</t>
  </si>
  <si>
    <t>b</t>
  </si>
  <si>
    <t>f</t>
  </si>
  <si>
    <t>c</t>
  </si>
  <si>
    <t>e</t>
  </si>
  <si>
    <t>TOTAL as of September 30, 2007</t>
  </si>
  <si>
    <t>TOTAL as of Sept. 30, 2007</t>
  </si>
  <si>
    <t>Fiscal Year 2007</t>
  </si>
  <si>
    <t>TRVMI</t>
  </si>
  <si>
    <t>NO TRAVEL 1ST QTR FY07</t>
  </si>
  <si>
    <t>TXP 1000206</t>
  </si>
  <si>
    <t>TXP CA 100606</t>
  </si>
  <si>
    <t>TXP MO 101206</t>
  </si>
  <si>
    <t>TXPDC 102606</t>
  </si>
  <si>
    <t>TXP TX 120806</t>
  </si>
  <si>
    <t>TRVNY 121406</t>
  </si>
  <si>
    <t>TXP MO 100906</t>
  </si>
  <si>
    <t>TXP OK100906</t>
  </si>
  <si>
    <t>TXP OK101406</t>
  </si>
  <si>
    <t>TXP OK102206</t>
  </si>
  <si>
    <t>TXP OK102406</t>
  </si>
  <si>
    <t>TXP MODC 101306</t>
  </si>
  <si>
    <t>TXP NM 100206</t>
  </si>
  <si>
    <t>TXP DC 110806</t>
  </si>
  <si>
    <t>TXP OK 111606</t>
  </si>
  <si>
    <t>TXP DC 122206</t>
  </si>
  <si>
    <t>Springfield, MO</t>
  </si>
  <si>
    <t>Dallas, TX</t>
  </si>
  <si>
    <t>Native American Chamber Meeting</t>
  </si>
  <si>
    <t>UKB Riverbed Hearing</t>
  </si>
  <si>
    <t>Trail of Tears Association Conference &amp; Symposium</t>
  </si>
  <si>
    <t>OkC, OK</t>
  </si>
  <si>
    <t>Meeting w Pat McFarren-CN Business &amp; Appearance on Good Day Tulsa</t>
  </si>
  <si>
    <t>10/013/06</t>
  </si>
  <si>
    <t xml:space="preserve">Speaker at Cherokee Art Market Reception </t>
  </si>
  <si>
    <t>Shawnee, OK</t>
  </si>
  <si>
    <t>SHS State Cross Country Championship</t>
  </si>
  <si>
    <t>Meetings &amp; Research for the Cherokee Art Book Project</t>
  </si>
  <si>
    <t>Sacremento. CA</t>
  </si>
  <si>
    <t>Sacremento, CA</t>
  </si>
  <si>
    <t>NCAI Mid Year Conference</t>
  </si>
  <si>
    <t>Trust Group and Swearing  in Ceremonies for Legislators</t>
  </si>
  <si>
    <t>d</t>
  </si>
  <si>
    <t>Research at the Suitland Museum for Art Book Project</t>
  </si>
  <si>
    <t>Meetings with Tom Cole &amp; Mary Fallin</t>
  </si>
  <si>
    <t>Santa Fe, NM</t>
  </si>
  <si>
    <t>Meetings at Santa Fe Museum for Cherokee Art Book</t>
  </si>
  <si>
    <t>New York, NY</t>
  </si>
  <si>
    <t>NHSA 23rd Annual Parent Training Conference</t>
  </si>
  <si>
    <t>Springfield, Mo &amp; Washington, DC</t>
  </si>
  <si>
    <t>Speaker at Trail of Tears Conference &amp; HUD Mediation with the UKB for Housing Projects</t>
  </si>
  <si>
    <t>TXP CTNY112806</t>
  </si>
  <si>
    <t>TXDC 110706</t>
  </si>
  <si>
    <t>Taylor Keen</t>
  </si>
  <si>
    <t>At Large</t>
  </si>
  <si>
    <t>Tulsa, Ok</t>
  </si>
  <si>
    <t>Statford, CT &amp; New York City, NY</t>
  </si>
  <si>
    <t>Meetings with Reps of Sikorsky : CNI</t>
  </si>
  <si>
    <t xml:space="preserve">**work on the Self-Governance Advisory Committee will be reimbursed, not at the Nation’s expense </t>
  </si>
  <si>
    <t>**Self Governance Advisory Board</t>
  </si>
  <si>
    <t>District 8-(Tulsa/Washington) Keeler</t>
  </si>
  <si>
    <t>Jack  Baker</t>
  </si>
  <si>
    <t>TXP NC 110206</t>
  </si>
  <si>
    <t>Community Meetings</t>
  </si>
  <si>
    <t>Cherokee, NC</t>
  </si>
  <si>
    <t>TRV NY 72107</t>
  </si>
  <si>
    <t>Niagra Falls, NY</t>
  </si>
  <si>
    <t>2007 National TERO Conference</t>
  </si>
  <si>
    <t>TRV CA 32307</t>
  </si>
  <si>
    <t>Los Angeles, CA</t>
  </si>
  <si>
    <t>Cherokee Nation Picnic</t>
  </si>
  <si>
    <t>TXP CA 11507A</t>
  </si>
  <si>
    <t>Burbank, CA</t>
  </si>
  <si>
    <t>California Community Meetings</t>
  </si>
  <si>
    <t>TXP CA 52107</t>
  </si>
  <si>
    <t>Walnut Creek, CA</t>
  </si>
  <si>
    <t>Cherokee Nation Northern California Community</t>
  </si>
  <si>
    <t>TXP VA 62507</t>
  </si>
  <si>
    <t>Arlington, VA</t>
  </si>
  <si>
    <t>Timberlake Exhibit Opening</t>
  </si>
  <si>
    <t>TXP TN 80107</t>
  </si>
  <si>
    <t>Nashville, TN</t>
  </si>
  <si>
    <t>Government Operations Joint Sub-Committee on Agricultural &amp; Natural Resources</t>
  </si>
  <si>
    <t>TXP OKC 53107</t>
  </si>
  <si>
    <t>05/310/07</t>
  </si>
  <si>
    <t>Ok City, OK</t>
  </si>
  <si>
    <t>Sovereignty Symposium</t>
  </si>
  <si>
    <t>TRV AZ 51507</t>
  </si>
  <si>
    <t>Phoenix, AZ</t>
  </si>
  <si>
    <t>National Native American Economic Policy Summit</t>
  </si>
  <si>
    <t>TXP AZ 907</t>
  </si>
  <si>
    <t>09/070/7</t>
  </si>
  <si>
    <t>Albuquerueq, NM</t>
  </si>
  <si>
    <t>3rd Annual AI &amp; Alaskan Native Long Term Care Conf</t>
  </si>
  <si>
    <t>TXP MN 907</t>
  </si>
  <si>
    <t>Prior Lake, MI</t>
  </si>
  <si>
    <t>National Tribal Gaming Commissioners Regulations Conference</t>
  </si>
  <si>
    <t>TXP CA 11507</t>
  </si>
  <si>
    <t>Chino Riverside, Redona Beach</t>
  </si>
  <si>
    <t>TXPDC12607</t>
  </si>
  <si>
    <t>TXP CA 32607</t>
  </si>
  <si>
    <t>Bakersfield &amp; San Diego</t>
  </si>
  <si>
    <t>Holiday Picnic</t>
  </si>
  <si>
    <t>TRVCA51107</t>
  </si>
  <si>
    <t>Garden Grove, CA</t>
  </si>
  <si>
    <t>2007 Self Governance Conference</t>
  </si>
  <si>
    <t xml:space="preserve">***work on the Self-Governance Advisory Committee will be reimbursed, not at the Nation’s expense </t>
  </si>
  <si>
    <t>***SGAC Meeting &amp; TSGAC Meeeting</t>
  </si>
  <si>
    <t>Los Angeles,CA</t>
  </si>
  <si>
    <t>Cherokee Nation Picnics</t>
  </si>
  <si>
    <t>California Community Meeting</t>
  </si>
  <si>
    <t>Walnut Creek/Onatario CA</t>
  </si>
  <si>
    <t>Cherokee Nation Community Meeting</t>
  </si>
  <si>
    <t>TXP IL 010707</t>
  </si>
  <si>
    <t>Chicago, IL</t>
  </si>
  <si>
    <t xml:space="preserve">Newberry Library and Univ of Chicago Cherokee Art Project Book </t>
  </si>
  <si>
    <t>TXP CA011507</t>
  </si>
  <si>
    <t>Los Angeles &amp; Ontario</t>
  </si>
  <si>
    <t>Community Meetings with Out of State Cherokee Organizations</t>
  </si>
  <si>
    <t>TXP DCNY021707</t>
  </si>
  <si>
    <t>Washington DC &amp; New York City</t>
  </si>
  <si>
    <t>5 Tribes Council Meeting, Merrill Lynch Speaking Engagement</t>
  </si>
  <si>
    <t>TXP DC030207</t>
  </si>
  <si>
    <t xml:space="preserve">Washington DC </t>
  </si>
  <si>
    <t>Community Meetings &amp; Meet with Washington Reps</t>
  </si>
  <si>
    <t>TXPCADC032707</t>
  </si>
  <si>
    <t>Los Angeles,Bakersfield, San Deigo, &amp; Washington DC</t>
  </si>
  <si>
    <t>CA-Cherokee Nation Picnics &amp; meet with Stewardship Council ;  DC-Bill Walkabout Services</t>
  </si>
  <si>
    <t>TXP DC 51107</t>
  </si>
  <si>
    <t>Washington DC</t>
  </si>
  <si>
    <t>31st Annual Hubert Humphrey Civil Rights Award Dinner</t>
  </si>
  <si>
    <t>TXPDC041007</t>
  </si>
  <si>
    <t>Meet with Assistant Secretary of Interior</t>
  </si>
  <si>
    <t>TXP DC 041907</t>
  </si>
  <si>
    <t>Swearing Ceremony for Secretary for Indian Affairs</t>
  </si>
  <si>
    <t>TXP AZ051707</t>
  </si>
  <si>
    <t>Native American Policy Summit</t>
  </si>
  <si>
    <t>TXP DC042707</t>
  </si>
  <si>
    <t>Stewardship Council Meeting&amp;Meetings with Washington Representatives</t>
  </si>
  <si>
    <t>TXP CA052107</t>
  </si>
  <si>
    <t>San Jose, Sacramento, Los Angeles, CA</t>
  </si>
  <si>
    <t>Silcon Valley,Cherokee Society of Greater Bay &amp; Cherokee of the Northern Central Valley Meetings</t>
  </si>
  <si>
    <t>TXP DC 61207</t>
  </si>
  <si>
    <t>Freedmen Issue Hearing (Vann Case)</t>
  </si>
  <si>
    <t>TXP DC 61407</t>
  </si>
  <si>
    <t>Proposed Legislation on Freedmen Issue- Meet with Congressman Waters</t>
  </si>
  <si>
    <t>TXP OKDC 61907</t>
  </si>
  <si>
    <t>HR1676 Bill Signing Ceremony</t>
  </si>
  <si>
    <t>TXP DC 62807</t>
  </si>
  <si>
    <t>Emissaries of Peace Ceremony</t>
  </si>
  <si>
    <t>TXP DC CA 71107</t>
  </si>
  <si>
    <t>DC-Screening of Trail ofTears        CA-St. Promise Conference</t>
  </si>
  <si>
    <t>TXP DC072707</t>
  </si>
  <si>
    <t xml:space="preserve">Tony Podesta-Freedmem Issue             Confirmation Hearing for Indian Health Services </t>
  </si>
  <si>
    <t>TRV TULSA 32407</t>
  </si>
  <si>
    <t>Tulsa, OK</t>
  </si>
  <si>
    <t>JOM Conference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</si>
</sst>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;[Red]\(0.00\)"/>
    <numFmt numFmtId="166" formatCode="[$-409]dddd\,\ mmmm\ dd\,\ yyyy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m/d/yyyy;@"/>
    <numFmt numFmtId="171" formatCode="mm/d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Continuous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Continuous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14" fontId="6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Fill="1" applyAlignment="1">
      <alignment/>
    </xf>
    <xf numFmtId="40" fontId="6" fillId="0" borderId="18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4" fontId="6" fillId="0" borderId="0" xfId="45" applyFont="1" applyAlignment="1">
      <alignment horizontal="right"/>
    </xf>
    <xf numFmtId="171" fontId="6" fillId="0" borderId="0" xfId="0" applyNumberFormat="1" applyFont="1" applyFill="1" applyBorder="1" applyAlignment="1">
      <alignment horizontal="left"/>
    </xf>
    <xf numFmtId="40" fontId="6" fillId="0" borderId="0" xfId="0" applyNumberFormat="1" applyFont="1" applyFill="1" applyBorder="1" applyAlignment="1">
      <alignment horizontal="right"/>
    </xf>
    <xf numFmtId="40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40" fontId="6" fillId="0" borderId="18" xfId="0" applyNumberFormat="1" applyFont="1" applyBorder="1" applyAlignment="1">
      <alignment horizontal="right"/>
    </xf>
    <xf numFmtId="0" fontId="7" fillId="0" borderId="0" xfId="0" applyFont="1" applyFill="1" applyAlignment="1">
      <alignment horizontal="center"/>
    </xf>
    <xf numFmtId="40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Continuous"/>
    </xf>
    <xf numFmtId="0" fontId="7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40" fontId="6" fillId="0" borderId="0" xfId="42" applyNumberFormat="1" applyFont="1" applyFill="1" applyBorder="1" applyAlignment="1">
      <alignment horizontal="center"/>
    </xf>
    <xf numFmtId="40" fontId="6" fillId="0" borderId="0" xfId="42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4" fontId="6" fillId="0" borderId="0" xfId="45" applyFont="1" applyFill="1" applyAlignment="1">
      <alignment horizontal="right"/>
    </xf>
    <xf numFmtId="40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43" fontId="7" fillId="0" borderId="0" xfId="42" applyFont="1" applyAlignment="1">
      <alignment/>
    </xf>
    <xf numFmtId="0" fontId="7" fillId="0" borderId="0" xfId="42" applyNumberFormat="1" applyFont="1" applyAlignment="1">
      <alignment/>
    </xf>
    <xf numFmtId="43" fontId="6" fillId="0" borderId="0" xfId="42" applyFont="1" applyAlignment="1">
      <alignment/>
    </xf>
    <xf numFmtId="0" fontId="6" fillId="0" borderId="0" xfId="42" applyNumberFormat="1" applyFont="1" applyAlignment="1">
      <alignment/>
    </xf>
    <xf numFmtId="14" fontId="6" fillId="0" borderId="0" xfId="0" applyNumberFormat="1" applyFont="1" applyBorder="1" applyAlignment="1">
      <alignment horizontal="center"/>
    </xf>
    <xf numFmtId="43" fontId="6" fillId="0" borderId="0" xfId="42" applyFont="1" applyFill="1" applyBorder="1" applyAlignment="1">
      <alignment horizontal="right"/>
    </xf>
    <xf numFmtId="0" fontId="6" fillId="0" borderId="0" xfId="42" applyNumberFormat="1" applyFont="1" applyFill="1" applyBorder="1" applyAlignment="1">
      <alignment horizontal="right"/>
    </xf>
    <xf numFmtId="14" fontId="6" fillId="0" borderId="0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43" fontId="6" fillId="0" borderId="19" xfId="42" applyFont="1" applyFill="1" applyBorder="1" applyAlignment="1">
      <alignment horizontal="center"/>
    </xf>
    <xf numFmtId="44" fontId="6" fillId="0" borderId="0" xfId="45" applyFont="1" applyAlignment="1">
      <alignment horizontal="center"/>
    </xf>
    <xf numFmtId="43" fontId="6" fillId="0" borderId="19" xfId="42" applyFont="1" applyBorder="1" applyAlignment="1">
      <alignment horizontal="center"/>
    </xf>
    <xf numFmtId="40" fontId="6" fillId="0" borderId="19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43" fontId="6" fillId="0" borderId="18" xfId="42" applyFont="1" applyBorder="1" applyAlignment="1">
      <alignment/>
    </xf>
    <xf numFmtId="40" fontId="6" fillId="0" borderId="19" xfId="0" applyNumberFormat="1" applyFont="1" applyBorder="1" applyAlignment="1">
      <alignment horizontal="center"/>
    </xf>
    <xf numFmtId="40" fontId="6" fillId="0" borderId="19" xfId="0" applyNumberFormat="1" applyFont="1" applyBorder="1" applyAlignment="1">
      <alignment horizontal="centerContinuous"/>
    </xf>
    <xf numFmtId="40" fontId="6" fillId="0" borderId="19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/>
    </xf>
    <xf numFmtId="43" fontId="6" fillId="0" borderId="0" xfId="42" applyFont="1" applyFill="1" applyBorder="1" applyAlignment="1">
      <alignment horizontal="center"/>
    </xf>
    <xf numFmtId="43" fontId="6" fillId="0" borderId="0" xfId="42" applyFont="1" applyFill="1" applyBorder="1" applyAlignment="1">
      <alignment horizontal="centerContinuous"/>
    </xf>
    <xf numFmtId="43" fontId="6" fillId="0" borderId="18" xfId="42" applyFont="1" applyFill="1" applyBorder="1" applyAlignment="1">
      <alignment horizontal="center"/>
    </xf>
    <xf numFmtId="43" fontId="6" fillId="0" borderId="18" xfId="42" applyFont="1" applyFill="1" applyBorder="1" applyAlignment="1">
      <alignment horizontal="centerContinuous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Continuous"/>
    </xf>
    <xf numFmtId="0" fontId="6" fillId="0" borderId="17" xfId="0" applyFont="1" applyFill="1" applyBorder="1" applyAlignment="1">
      <alignment/>
    </xf>
    <xf numFmtId="14" fontId="6" fillId="0" borderId="0" xfId="0" applyNumberFormat="1" applyFont="1" applyAlignment="1">
      <alignment/>
    </xf>
    <xf numFmtId="43" fontId="6" fillId="0" borderId="18" xfId="42" applyFont="1" applyBorder="1" applyAlignment="1">
      <alignment horizontal="right"/>
    </xf>
    <xf numFmtId="43" fontId="6" fillId="0" borderId="0" xfId="42" applyFont="1" applyFill="1" applyBorder="1" applyAlignment="1">
      <alignment/>
    </xf>
    <xf numFmtId="43" fontId="6" fillId="0" borderId="18" xfId="42" applyFont="1" applyBorder="1" applyAlignment="1">
      <alignment/>
    </xf>
    <xf numFmtId="0" fontId="6" fillId="0" borderId="0" xfId="0" applyFont="1" applyBorder="1" applyAlignment="1">
      <alignment horizontal="center" wrapText="1"/>
    </xf>
    <xf numFmtId="43" fontId="6" fillId="0" borderId="19" xfId="42" applyFont="1" applyFill="1" applyBorder="1" applyAlignment="1">
      <alignment/>
    </xf>
    <xf numFmtId="14" fontId="6" fillId="0" borderId="0" xfId="0" applyNumberFormat="1" applyFont="1" applyFill="1" applyAlignment="1">
      <alignment horizontal="right"/>
    </xf>
    <xf numFmtId="43" fontId="6" fillId="0" borderId="18" xfId="42" applyFont="1" applyFill="1" applyBorder="1" applyAlignment="1">
      <alignment horizontal="right"/>
    </xf>
    <xf numFmtId="43" fontId="6" fillId="0" borderId="19" xfId="42" applyFont="1" applyFill="1" applyBorder="1" applyAlignment="1">
      <alignment horizontal="right"/>
    </xf>
    <xf numFmtId="43" fontId="6" fillId="0" borderId="0" xfId="42" applyFont="1" applyFill="1" applyAlignment="1">
      <alignment/>
    </xf>
    <xf numFmtId="0" fontId="6" fillId="0" borderId="0" xfId="42" applyNumberFormat="1" applyFont="1" applyFill="1" applyAlignment="1">
      <alignment/>
    </xf>
    <xf numFmtId="14" fontId="6" fillId="0" borderId="0" xfId="0" applyNumberFormat="1" applyFont="1" applyFill="1" applyAlignment="1">
      <alignment horizontal="left"/>
    </xf>
    <xf numFmtId="40" fontId="6" fillId="0" borderId="0" xfId="42" applyNumberFormat="1" applyFont="1" applyFill="1" applyAlignment="1">
      <alignment horizontal="right"/>
    </xf>
    <xf numFmtId="43" fontId="6" fillId="0" borderId="18" xfId="42" applyFont="1" applyFill="1" applyBorder="1" applyAlignment="1">
      <alignment/>
    </xf>
    <xf numFmtId="14" fontId="6" fillId="0" borderId="0" xfId="0" applyNumberFormat="1" applyFont="1" applyFill="1" applyAlignment="1">
      <alignment/>
    </xf>
    <xf numFmtId="43" fontId="6" fillId="0" borderId="19" xfId="42" applyFont="1" applyBorder="1" applyAlignment="1">
      <alignment horizontal="centerContinuous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15.140625" style="4" bestFit="1" customWidth="1"/>
    <col min="2" max="2" width="11.57421875" style="4" bestFit="1" customWidth="1"/>
    <col min="3" max="4" width="11.28125" style="4" bestFit="1" customWidth="1"/>
    <col min="5" max="5" width="22.8515625" style="4" bestFit="1" customWidth="1"/>
    <col min="6" max="6" width="43.8515625" style="4" bestFit="1" customWidth="1"/>
    <col min="7" max="7" width="10.28125" style="4" bestFit="1" customWidth="1"/>
    <col min="8" max="8" width="7.00390625" style="4" bestFit="1" customWidth="1"/>
    <col min="9" max="9" width="10.421875" style="4" bestFit="1" customWidth="1"/>
    <col min="10" max="10" width="9.8515625" style="4" bestFit="1" customWidth="1"/>
    <col min="11" max="11" width="10.140625" style="4" bestFit="1" customWidth="1"/>
    <col min="12" max="12" width="10.421875" style="4" bestFit="1" customWidth="1"/>
    <col min="13" max="16384" width="9.140625" style="4" customWidth="1"/>
  </cols>
  <sheetData>
    <row r="1" spans="1:6" s="2" customFormat="1" ht="12.75" customHeight="1">
      <c r="A1" s="2" t="s">
        <v>61</v>
      </c>
      <c r="B1" s="2">
        <v>1155</v>
      </c>
      <c r="E1" s="3"/>
      <c r="F1" s="3" t="s">
        <v>134</v>
      </c>
    </row>
    <row r="2" spans="1:6" ht="12.75" customHeight="1">
      <c r="A2" s="4" t="s">
        <v>0</v>
      </c>
      <c r="E2" s="5"/>
      <c r="F2" s="5"/>
    </row>
    <row r="3" spans="1:6" ht="12.75" customHeight="1">
      <c r="A3" s="4" t="s">
        <v>1</v>
      </c>
      <c r="E3" s="5"/>
      <c r="F3" s="5"/>
    </row>
    <row r="4" spans="1:6" ht="12.75" customHeight="1">
      <c r="A4" s="4" t="s">
        <v>81</v>
      </c>
      <c r="E4" s="5"/>
      <c r="F4" s="5"/>
    </row>
    <row r="5" spans="5:6" ht="12.75" customHeight="1">
      <c r="E5" s="5"/>
      <c r="F5" s="5"/>
    </row>
    <row r="6" spans="5:6" ht="12.75" customHeight="1" thickBot="1">
      <c r="E6" s="5"/>
      <c r="F6" s="5"/>
    </row>
    <row r="7" spans="1:12" ht="12.75" customHeight="1">
      <c r="A7" s="6" t="s">
        <v>17</v>
      </c>
      <c r="B7" s="7" t="s">
        <v>2</v>
      </c>
      <c r="C7" s="8" t="s">
        <v>3</v>
      </c>
      <c r="D7" s="8"/>
      <c r="E7" s="9" t="s">
        <v>4</v>
      </c>
      <c r="F7" s="10" t="s">
        <v>5</v>
      </c>
      <c r="G7" s="9" t="s">
        <v>6</v>
      </c>
      <c r="H7" s="10" t="s">
        <v>7</v>
      </c>
      <c r="I7" s="11" t="s">
        <v>8</v>
      </c>
      <c r="J7" s="8" t="s">
        <v>9</v>
      </c>
      <c r="K7" s="11" t="s">
        <v>10</v>
      </c>
      <c r="L7" s="11" t="s">
        <v>11</v>
      </c>
    </row>
    <row r="8" spans="1:12" ht="12.75" customHeight="1" thickBot="1">
      <c r="A8" s="12" t="s">
        <v>12</v>
      </c>
      <c r="B8" s="13" t="s">
        <v>13</v>
      </c>
      <c r="C8" s="14" t="s">
        <v>13</v>
      </c>
      <c r="D8" s="14"/>
      <c r="E8" s="15"/>
      <c r="F8" s="16"/>
      <c r="G8" s="15" t="s">
        <v>14</v>
      </c>
      <c r="H8" s="17"/>
      <c r="I8" s="18"/>
      <c r="J8" s="19" t="s">
        <v>15</v>
      </c>
      <c r="K8" s="20"/>
      <c r="L8" s="20"/>
    </row>
    <row r="9" spans="1:12" s="24" customFormat="1" ht="12.75" customHeight="1" thickBot="1">
      <c r="A9" s="21" t="s">
        <v>82</v>
      </c>
      <c r="B9" s="22">
        <v>38980</v>
      </c>
      <c r="C9" s="22">
        <v>38999</v>
      </c>
      <c r="D9" s="22">
        <v>39001</v>
      </c>
      <c r="E9" s="21" t="s">
        <v>100</v>
      </c>
      <c r="F9" s="23" t="s">
        <v>104</v>
      </c>
      <c r="G9" s="84">
        <v>177.24</v>
      </c>
      <c r="H9" s="84"/>
      <c r="I9" s="84">
        <v>136.56</v>
      </c>
      <c r="J9" s="84">
        <v>97.5</v>
      </c>
      <c r="K9" s="84"/>
      <c r="L9" s="84">
        <f>SUM(G9:K9)</f>
        <v>411.3</v>
      </c>
    </row>
    <row r="10" spans="1:12" s="24" customFormat="1" ht="12.75" customHeight="1">
      <c r="A10" s="68" t="s">
        <v>139</v>
      </c>
      <c r="B10" s="22">
        <v>39274</v>
      </c>
      <c r="C10" s="22">
        <v>39284</v>
      </c>
      <c r="D10" s="22">
        <v>39290</v>
      </c>
      <c r="E10" s="21" t="s">
        <v>140</v>
      </c>
      <c r="F10" s="29" t="s">
        <v>141</v>
      </c>
      <c r="G10" s="84">
        <v>769.45</v>
      </c>
      <c r="H10" s="84"/>
      <c r="I10" s="84">
        <v>811.29</v>
      </c>
      <c r="J10" s="84">
        <v>273.5</v>
      </c>
      <c r="K10" s="84"/>
      <c r="L10" s="84">
        <f>SUM(G10:K10)</f>
        <v>1854.24</v>
      </c>
    </row>
    <row r="11" spans="6:12" s="5" customFormat="1" ht="12.75" customHeight="1">
      <c r="F11" s="3" t="s">
        <v>80</v>
      </c>
      <c r="G11" s="85">
        <f>SUM(G9:G10)</f>
        <v>946.69</v>
      </c>
      <c r="H11" s="85">
        <f>SUM(H9:H9)</f>
        <v>0</v>
      </c>
      <c r="I11" s="85">
        <f>SUM(I9:I10)</f>
        <v>947.8499999999999</v>
      </c>
      <c r="J11" s="85">
        <f>SUM(J9:J10)</f>
        <v>371</v>
      </c>
      <c r="K11" s="85">
        <f>SUM(K9:K9)</f>
        <v>0</v>
      </c>
      <c r="L11" s="85">
        <f>SUM(L9:L10)</f>
        <v>2265.54</v>
      </c>
    </row>
    <row r="12" spans="5:6" ht="12.75" customHeight="1">
      <c r="E12" s="5"/>
      <c r="F12" s="5"/>
    </row>
    <row r="13" spans="5:6" ht="12.75" customHeight="1">
      <c r="E13" s="5"/>
      <c r="F13" s="5"/>
    </row>
  </sheetData>
  <sheetProtection/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4.57421875" style="4" customWidth="1"/>
    <col min="2" max="2" width="10.140625" style="4" bestFit="1" customWidth="1"/>
    <col min="3" max="3" width="11.8515625" style="4" bestFit="1" customWidth="1"/>
    <col min="4" max="4" width="11.28125" style="4" bestFit="1" customWidth="1"/>
    <col min="5" max="5" width="18.8515625" style="4" bestFit="1" customWidth="1"/>
    <col min="6" max="6" width="36.00390625" style="4" customWidth="1"/>
    <col min="7" max="7" width="11.28125" style="4" bestFit="1" customWidth="1"/>
    <col min="8" max="8" width="10.140625" style="4" bestFit="1" customWidth="1"/>
    <col min="9" max="9" width="9.7109375" style="4" bestFit="1" customWidth="1"/>
    <col min="10" max="10" width="10.140625" style="4" bestFit="1" customWidth="1"/>
    <col min="11" max="11" width="9.421875" style="4" bestFit="1" customWidth="1"/>
    <col min="12" max="12" width="11.8515625" style="4" bestFit="1" customWidth="1"/>
    <col min="13" max="16384" width="9.140625" style="4" customWidth="1"/>
  </cols>
  <sheetData>
    <row r="1" spans="1:6" s="2" customFormat="1" ht="12.75">
      <c r="A1" s="2" t="s">
        <v>43</v>
      </c>
      <c r="C1" s="2">
        <v>13785</v>
      </c>
      <c r="E1" s="3"/>
      <c r="F1" s="3" t="s">
        <v>45</v>
      </c>
    </row>
    <row r="2" spans="1:6" ht="12.75">
      <c r="A2" s="4" t="s">
        <v>44</v>
      </c>
      <c r="E2" s="5"/>
      <c r="F2" s="5"/>
    </row>
    <row r="3" spans="1:6" ht="12.75">
      <c r="A3" s="4" t="s">
        <v>1</v>
      </c>
      <c r="E3" s="5"/>
      <c r="F3" s="5"/>
    </row>
    <row r="4" spans="1:6" ht="12.75">
      <c r="A4" s="4" t="s">
        <v>81</v>
      </c>
      <c r="E4" s="5"/>
      <c r="F4" s="5"/>
    </row>
    <row r="5" spans="5:6" ht="12.75">
      <c r="E5" s="5"/>
      <c r="F5" s="5"/>
    </row>
    <row r="6" spans="5:6" ht="13.5" thickBot="1">
      <c r="E6" s="5"/>
      <c r="F6" s="5"/>
    </row>
    <row r="7" spans="1:12" ht="12.75">
      <c r="A7" s="6" t="s">
        <v>17</v>
      </c>
      <c r="B7" s="7" t="s">
        <v>2</v>
      </c>
      <c r="C7" s="8" t="s">
        <v>3</v>
      </c>
      <c r="D7" s="8"/>
      <c r="E7" s="9" t="s">
        <v>4</v>
      </c>
      <c r="F7" s="10" t="s">
        <v>5</v>
      </c>
      <c r="G7" s="9" t="s">
        <v>6</v>
      </c>
      <c r="H7" s="10" t="s">
        <v>7</v>
      </c>
      <c r="I7" s="11" t="s">
        <v>8</v>
      </c>
      <c r="J7" s="8" t="s">
        <v>9</v>
      </c>
      <c r="K7" s="11" t="s">
        <v>10</v>
      </c>
      <c r="L7" s="11" t="s">
        <v>11</v>
      </c>
    </row>
    <row r="8" spans="1:12" ht="13.5" thickBot="1">
      <c r="A8" s="12" t="s">
        <v>12</v>
      </c>
      <c r="B8" s="13" t="s">
        <v>13</v>
      </c>
      <c r="C8" s="14" t="s">
        <v>13</v>
      </c>
      <c r="D8" s="14"/>
      <c r="E8" s="15"/>
      <c r="F8" s="16"/>
      <c r="G8" s="15" t="s">
        <v>14</v>
      </c>
      <c r="H8" s="17"/>
      <c r="I8" s="18"/>
      <c r="J8" s="19" t="s">
        <v>15</v>
      </c>
      <c r="K8" s="20"/>
      <c r="L8" s="20"/>
    </row>
    <row r="9" spans="1:12" s="24" customFormat="1" ht="25.5">
      <c r="A9" s="62" t="s">
        <v>90</v>
      </c>
      <c r="B9" s="63">
        <v>39022</v>
      </c>
      <c r="C9" s="32">
        <v>38999</v>
      </c>
      <c r="D9" s="32">
        <v>39002</v>
      </c>
      <c r="E9" s="24" t="s">
        <v>100</v>
      </c>
      <c r="F9" s="23" t="s">
        <v>104</v>
      </c>
      <c r="G9" s="33">
        <v>187.79</v>
      </c>
      <c r="H9" s="33"/>
      <c r="I9" s="33">
        <v>204.84</v>
      </c>
      <c r="J9" s="33">
        <v>136.5</v>
      </c>
      <c r="K9" s="33"/>
      <c r="L9" s="33">
        <f>SUM(G9:K9)</f>
        <v>529.13</v>
      </c>
    </row>
    <row r="10" spans="5:12" ht="12.75">
      <c r="E10" s="5"/>
      <c r="F10" s="3" t="s">
        <v>79</v>
      </c>
      <c r="G10" s="35">
        <f aca="true" t="shared" si="0" ref="G10:L10">SUM(G9:G9)</f>
        <v>187.79</v>
      </c>
      <c r="H10" s="35">
        <f t="shared" si="0"/>
        <v>0</v>
      </c>
      <c r="I10" s="35">
        <f t="shared" si="0"/>
        <v>204.84</v>
      </c>
      <c r="J10" s="35">
        <f t="shared" si="0"/>
        <v>136.5</v>
      </c>
      <c r="K10" s="35">
        <f t="shared" si="0"/>
        <v>0</v>
      </c>
      <c r="L10" s="35">
        <f t="shared" si="0"/>
        <v>529.13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5.140625" style="4" bestFit="1" customWidth="1"/>
    <col min="2" max="4" width="10.140625" style="4" bestFit="1" customWidth="1"/>
    <col min="5" max="5" width="15.421875" style="4" bestFit="1" customWidth="1"/>
    <col min="6" max="6" width="37.28125" style="4" bestFit="1" customWidth="1"/>
    <col min="7" max="7" width="9.7109375" style="4" customWidth="1"/>
    <col min="8" max="8" width="10.421875" style="4" customWidth="1"/>
    <col min="9" max="9" width="10.7109375" style="4" customWidth="1"/>
    <col min="10" max="10" width="8.8515625" style="4" bestFit="1" customWidth="1"/>
    <col min="11" max="11" width="7.7109375" style="4" customWidth="1"/>
    <col min="12" max="12" width="10.421875" style="4" customWidth="1"/>
    <col min="13" max="16384" width="9.140625" style="4" customWidth="1"/>
  </cols>
  <sheetData>
    <row r="1" spans="1:6" s="2" customFormat="1" ht="12.75">
      <c r="A1" s="2" t="s">
        <v>127</v>
      </c>
      <c r="B1" s="2">
        <v>22190</v>
      </c>
      <c r="E1" s="3"/>
      <c r="F1" s="3" t="s">
        <v>128</v>
      </c>
    </row>
    <row r="2" spans="1:6" ht="12.75">
      <c r="A2" s="4" t="s">
        <v>129</v>
      </c>
      <c r="E2" s="5"/>
      <c r="F2" s="5"/>
    </row>
    <row r="3" spans="1:6" ht="12.75">
      <c r="A3" s="4" t="s">
        <v>1</v>
      </c>
      <c r="E3" s="5"/>
      <c r="F3" s="5"/>
    </row>
    <row r="4" spans="1:6" ht="12.75">
      <c r="A4" s="4" t="s">
        <v>81</v>
      </c>
      <c r="E4" s="5"/>
      <c r="F4" s="5"/>
    </row>
    <row r="5" spans="5:6" ht="12.75">
      <c r="E5" s="5"/>
      <c r="F5" s="5"/>
    </row>
    <row r="6" spans="5:6" ht="13.5" thickBot="1">
      <c r="E6" s="5"/>
      <c r="F6" s="5"/>
    </row>
    <row r="7" spans="1:12" ht="12.75">
      <c r="A7" s="6" t="s">
        <v>17</v>
      </c>
      <c r="B7" s="7" t="s">
        <v>2</v>
      </c>
      <c r="C7" s="8" t="s">
        <v>3</v>
      </c>
      <c r="D7" s="8"/>
      <c r="E7" s="9" t="s">
        <v>4</v>
      </c>
      <c r="F7" s="10" t="s">
        <v>5</v>
      </c>
      <c r="G7" s="9" t="s">
        <v>6</v>
      </c>
      <c r="H7" s="10" t="s">
        <v>7</v>
      </c>
      <c r="I7" s="11" t="s">
        <v>8</v>
      </c>
      <c r="J7" s="8" t="s">
        <v>9</v>
      </c>
      <c r="K7" s="11" t="s">
        <v>10</v>
      </c>
      <c r="L7" s="11" t="s">
        <v>11</v>
      </c>
    </row>
    <row r="8" spans="1:12" ht="13.5" thickBot="1">
      <c r="A8" s="12" t="s">
        <v>12</v>
      </c>
      <c r="B8" s="13" t="s">
        <v>13</v>
      </c>
      <c r="C8" s="14" t="s">
        <v>13</v>
      </c>
      <c r="D8" s="14"/>
      <c r="E8" s="15"/>
      <c r="F8" s="16"/>
      <c r="G8" s="15" t="s">
        <v>14</v>
      </c>
      <c r="H8" s="17"/>
      <c r="I8" s="18"/>
      <c r="J8" s="19" t="s">
        <v>15</v>
      </c>
      <c r="K8" s="20"/>
      <c r="L8" s="20"/>
    </row>
    <row r="9" spans="1:12" s="24" customFormat="1" ht="12.75">
      <c r="A9" s="68" t="s">
        <v>142</v>
      </c>
      <c r="B9" s="40">
        <v>39162</v>
      </c>
      <c r="C9" s="41">
        <v>39164</v>
      </c>
      <c r="D9" s="41">
        <v>39167</v>
      </c>
      <c r="E9" s="42" t="s">
        <v>182</v>
      </c>
      <c r="F9" s="42" t="s">
        <v>183</v>
      </c>
      <c r="G9" s="37">
        <v>137.67</v>
      </c>
      <c r="H9" s="37">
        <v>863.3</v>
      </c>
      <c r="I9" s="37">
        <v>386.87</v>
      </c>
      <c r="J9" s="37">
        <v>209</v>
      </c>
      <c r="K9" s="37">
        <f>12</f>
        <v>12</v>
      </c>
      <c r="L9" s="37">
        <f>SUM(G9:K9)</f>
        <v>1608.84</v>
      </c>
    </row>
    <row r="10" spans="1:12" ht="13.5" thickBot="1">
      <c r="A10" s="68" t="s">
        <v>171</v>
      </c>
      <c r="B10" s="63">
        <v>39304</v>
      </c>
      <c r="C10" s="22">
        <v>39093</v>
      </c>
      <c r="D10" s="22">
        <v>39097</v>
      </c>
      <c r="E10" s="21" t="s">
        <v>146</v>
      </c>
      <c r="F10" s="21" t="s">
        <v>184</v>
      </c>
      <c r="G10" s="33">
        <v>8.52</v>
      </c>
      <c r="H10" s="33">
        <v>767.2</v>
      </c>
      <c r="I10" s="33">
        <v>423.92</v>
      </c>
      <c r="J10" s="33">
        <v>210.5</v>
      </c>
      <c r="K10" s="33"/>
      <c r="L10" s="43">
        <f>SUM(G10:K10)</f>
        <v>1410.14</v>
      </c>
    </row>
    <row r="11" spans="1:12" s="24" customFormat="1" ht="12.75">
      <c r="A11" s="62" t="s">
        <v>148</v>
      </c>
      <c r="B11" s="40">
        <v>39304</v>
      </c>
      <c r="C11" s="41">
        <v>39220</v>
      </c>
      <c r="D11" s="41">
        <v>39223</v>
      </c>
      <c r="E11" s="42" t="s">
        <v>185</v>
      </c>
      <c r="F11" s="29" t="s">
        <v>186</v>
      </c>
      <c r="G11" s="87">
        <v>137.67</v>
      </c>
      <c r="H11" s="87">
        <v>724.2</v>
      </c>
      <c r="I11" s="87">
        <v>236.54</v>
      </c>
      <c r="J11" s="87">
        <v>189</v>
      </c>
      <c r="K11" s="87"/>
      <c r="L11" s="87">
        <f>SUM(G11:K11)</f>
        <v>1287.41</v>
      </c>
    </row>
    <row r="12" spans="1:12" s="24" customFormat="1" ht="12.75">
      <c r="A12" s="68"/>
      <c r="B12" s="40"/>
      <c r="C12" s="41"/>
      <c r="D12" s="41"/>
      <c r="E12" s="42"/>
      <c r="F12" s="30" t="s">
        <v>83</v>
      </c>
      <c r="G12" s="37"/>
      <c r="H12" s="37"/>
      <c r="I12" s="37"/>
      <c r="J12" s="37"/>
      <c r="K12" s="37"/>
      <c r="L12" s="37"/>
    </row>
    <row r="13" spans="5:12" ht="12.75">
      <c r="E13" s="5"/>
      <c r="F13" s="3" t="s">
        <v>79</v>
      </c>
      <c r="G13" s="35">
        <f aca="true" t="shared" si="0" ref="G13:L13">SUM(G9:G12)</f>
        <v>283.86</v>
      </c>
      <c r="H13" s="35">
        <f t="shared" si="0"/>
        <v>2354.7</v>
      </c>
      <c r="I13" s="35">
        <f t="shared" si="0"/>
        <v>1047.33</v>
      </c>
      <c r="J13" s="35">
        <f t="shared" si="0"/>
        <v>608.5</v>
      </c>
      <c r="K13" s="35">
        <f t="shared" si="0"/>
        <v>12</v>
      </c>
      <c r="L13" s="35">
        <f t="shared" si="0"/>
        <v>4306.39</v>
      </c>
    </row>
    <row r="14" spans="5:6" ht="12.75">
      <c r="E14" s="5"/>
      <c r="F14" s="5"/>
    </row>
    <row r="15" spans="1:16" ht="12.75">
      <c r="A15" s="24"/>
      <c r="B15" s="24"/>
      <c r="C15" s="24"/>
      <c r="D15" s="24"/>
      <c r="E15" s="21"/>
      <c r="F15" s="44"/>
      <c r="G15" s="45"/>
      <c r="H15" s="45"/>
      <c r="I15" s="45"/>
      <c r="J15" s="45"/>
      <c r="K15" s="45"/>
      <c r="L15" s="45"/>
      <c r="M15" s="24"/>
      <c r="N15" s="24"/>
      <c r="O15" s="24"/>
      <c r="P15" s="24"/>
    </row>
    <row r="16" spans="1:16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15.140625" style="4" bestFit="1" customWidth="1"/>
    <col min="2" max="4" width="10.140625" style="4" bestFit="1" customWidth="1"/>
    <col min="5" max="5" width="15.421875" style="4" bestFit="1" customWidth="1"/>
    <col min="6" max="6" width="37.28125" style="4" bestFit="1" customWidth="1"/>
    <col min="7" max="7" width="7.7109375" style="4" bestFit="1" customWidth="1"/>
    <col min="8" max="8" width="6.421875" style="4" bestFit="1" customWidth="1"/>
    <col min="9" max="9" width="7.7109375" style="4" bestFit="1" customWidth="1"/>
    <col min="10" max="10" width="8.8515625" style="4" bestFit="1" customWidth="1"/>
    <col min="11" max="11" width="5.7109375" style="4" bestFit="1" customWidth="1"/>
    <col min="12" max="12" width="7.7109375" style="4" bestFit="1" customWidth="1"/>
    <col min="13" max="16384" width="9.140625" style="4" customWidth="1"/>
  </cols>
  <sheetData>
    <row r="1" spans="1:6" s="2" customFormat="1" ht="12.75">
      <c r="A1" s="2" t="s">
        <v>62</v>
      </c>
      <c r="E1" s="3"/>
      <c r="F1" s="3" t="s">
        <v>34</v>
      </c>
    </row>
    <row r="2" spans="1:6" ht="12.75">
      <c r="A2" s="4" t="s">
        <v>63</v>
      </c>
      <c r="E2" s="5"/>
      <c r="F2" s="5"/>
    </row>
    <row r="3" spans="1:6" ht="12.75">
      <c r="A3" s="4" t="s">
        <v>1</v>
      </c>
      <c r="E3" s="5"/>
      <c r="F3" s="5"/>
    </row>
    <row r="4" spans="1:6" ht="12.75">
      <c r="A4" s="4" t="s">
        <v>81</v>
      </c>
      <c r="E4" s="5"/>
      <c r="F4" s="5"/>
    </row>
    <row r="5" spans="5:6" ht="12.75">
      <c r="E5" s="5"/>
      <c r="F5" s="5"/>
    </row>
    <row r="6" spans="5:6" ht="13.5" thickBot="1">
      <c r="E6" s="5"/>
      <c r="F6" s="5"/>
    </row>
    <row r="7" spans="1:12" ht="12.75">
      <c r="A7" s="6" t="s">
        <v>17</v>
      </c>
      <c r="B7" s="7" t="s">
        <v>2</v>
      </c>
      <c r="C7" s="8" t="s">
        <v>3</v>
      </c>
      <c r="D7" s="8"/>
      <c r="E7" s="9" t="s">
        <v>4</v>
      </c>
      <c r="F7" s="10" t="s">
        <v>5</v>
      </c>
      <c r="G7" s="9" t="s">
        <v>6</v>
      </c>
      <c r="H7" s="10" t="s">
        <v>7</v>
      </c>
      <c r="I7" s="11" t="s">
        <v>8</v>
      </c>
      <c r="J7" s="8" t="s">
        <v>9</v>
      </c>
      <c r="K7" s="11" t="s">
        <v>10</v>
      </c>
      <c r="L7" s="11" t="s">
        <v>11</v>
      </c>
    </row>
    <row r="8" spans="1:12" ht="13.5" thickBot="1">
      <c r="A8" s="12" t="s">
        <v>12</v>
      </c>
      <c r="B8" s="13" t="s">
        <v>13</v>
      </c>
      <c r="C8" s="14" t="s">
        <v>13</v>
      </c>
      <c r="D8" s="14"/>
      <c r="E8" s="15"/>
      <c r="F8" s="16"/>
      <c r="G8" s="15" t="s">
        <v>14</v>
      </c>
      <c r="H8" s="17"/>
      <c r="I8" s="18"/>
      <c r="J8" s="19" t="s">
        <v>15</v>
      </c>
      <c r="K8" s="20"/>
      <c r="L8" s="20"/>
    </row>
    <row r="9" spans="1:12" ht="12.75">
      <c r="A9" s="24"/>
      <c r="B9" s="40"/>
      <c r="C9" s="41"/>
      <c r="D9" s="41"/>
      <c r="E9" s="42"/>
      <c r="F9" s="30" t="s">
        <v>83</v>
      </c>
      <c r="G9" s="37"/>
      <c r="H9" s="37"/>
      <c r="I9" s="37"/>
      <c r="J9" s="37"/>
      <c r="K9" s="37"/>
      <c r="L9" s="38"/>
    </row>
    <row r="10" spans="5:12" ht="12.75">
      <c r="E10" s="5"/>
      <c r="F10" s="3" t="s">
        <v>79</v>
      </c>
      <c r="G10" s="35">
        <f aca="true" t="shared" si="0" ref="G10:L10">SUM(G9:G9)</f>
        <v>0</v>
      </c>
      <c r="H10" s="35">
        <f t="shared" si="0"/>
        <v>0</v>
      </c>
      <c r="I10" s="35">
        <f t="shared" si="0"/>
        <v>0</v>
      </c>
      <c r="J10" s="35">
        <f t="shared" si="0"/>
        <v>0</v>
      </c>
      <c r="K10" s="35">
        <f t="shared" si="0"/>
        <v>0</v>
      </c>
      <c r="L10" s="35">
        <f t="shared" si="0"/>
        <v>0</v>
      </c>
    </row>
    <row r="11" spans="5:6" ht="12.75">
      <c r="E11" s="5"/>
      <c r="F11" s="5"/>
    </row>
    <row r="12" spans="1:16" ht="12.75">
      <c r="A12" s="24"/>
      <c r="B12" s="24"/>
      <c r="C12" s="24"/>
      <c r="D12" s="24"/>
      <c r="E12" s="21"/>
      <c r="F12" s="44"/>
      <c r="G12" s="45"/>
      <c r="H12" s="45"/>
      <c r="I12" s="45"/>
      <c r="J12" s="45"/>
      <c r="K12" s="45"/>
      <c r="L12" s="45"/>
      <c r="M12" s="24"/>
      <c r="N12" s="24"/>
      <c r="O12" s="24"/>
      <c r="P12" s="24"/>
    </row>
    <row r="13" spans="1:16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</sheetData>
  <sheetProtection/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19.7109375" style="4" bestFit="1" customWidth="1"/>
    <col min="2" max="2" width="11.28125" style="4" bestFit="1" customWidth="1"/>
    <col min="3" max="3" width="11.8515625" style="4" bestFit="1" customWidth="1"/>
    <col min="4" max="4" width="10.8515625" style="4" bestFit="1" customWidth="1"/>
    <col min="5" max="5" width="17.8515625" style="4" bestFit="1" customWidth="1"/>
    <col min="6" max="6" width="41.7109375" style="4" customWidth="1"/>
    <col min="7" max="7" width="10.421875" style="4" bestFit="1" customWidth="1"/>
    <col min="8" max="8" width="11.140625" style="4" bestFit="1" customWidth="1"/>
    <col min="9" max="9" width="10.140625" style="4" bestFit="1" customWidth="1"/>
    <col min="10" max="10" width="9.8515625" style="4" bestFit="1" customWidth="1"/>
    <col min="11" max="11" width="9.421875" style="4" bestFit="1" customWidth="1"/>
    <col min="12" max="12" width="11.28125" style="4" bestFit="1" customWidth="1"/>
    <col min="13" max="16384" width="9.140625" style="4" customWidth="1"/>
  </cols>
  <sheetData>
    <row r="1" spans="1:6" s="2" customFormat="1" ht="12.75">
      <c r="A1" s="2" t="s">
        <v>41</v>
      </c>
      <c r="C1" s="2">
        <v>2079</v>
      </c>
      <c r="E1" s="3"/>
      <c r="F1" s="3" t="s">
        <v>42</v>
      </c>
    </row>
    <row r="2" spans="1:6" ht="12.75">
      <c r="A2" s="4" t="s">
        <v>23</v>
      </c>
      <c r="E2" s="5"/>
      <c r="F2" s="5"/>
    </row>
    <row r="3" spans="1:6" ht="12.75">
      <c r="A3" s="4" t="s">
        <v>1</v>
      </c>
      <c r="E3" s="5"/>
      <c r="F3" s="5"/>
    </row>
    <row r="4" spans="1:6" ht="12.75">
      <c r="A4" s="4" t="s">
        <v>81</v>
      </c>
      <c r="E4" s="5"/>
      <c r="F4" s="5"/>
    </row>
    <row r="5" spans="5:6" ht="12.75">
      <c r="E5" s="5"/>
      <c r="F5" s="5"/>
    </row>
    <row r="6" spans="5:6" ht="13.5" thickBot="1">
      <c r="E6" s="5"/>
      <c r="F6" s="5"/>
    </row>
    <row r="7" spans="1:12" ht="12.75">
      <c r="A7" s="6" t="s">
        <v>17</v>
      </c>
      <c r="B7" s="7" t="s">
        <v>2</v>
      </c>
      <c r="C7" s="8" t="s">
        <v>3</v>
      </c>
      <c r="D7" s="8"/>
      <c r="E7" s="9" t="s">
        <v>4</v>
      </c>
      <c r="F7" s="10" t="s">
        <v>5</v>
      </c>
      <c r="G7" s="9" t="s">
        <v>6</v>
      </c>
      <c r="H7" s="10" t="s">
        <v>7</v>
      </c>
      <c r="I7" s="11" t="s">
        <v>8</v>
      </c>
      <c r="J7" s="8" t="s">
        <v>9</v>
      </c>
      <c r="K7" s="11" t="s">
        <v>10</v>
      </c>
      <c r="L7" s="11" t="s">
        <v>11</v>
      </c>
    </row>
    <row r="8" spans="1:12" ht="13.5" thickBot="1">
      <c r="A8" s="12" t="s">
        <v>12</v>
      </c>
      <c r="B8" s="13" t="s">
        <v>13</v>
      </c>
      <c r="C8" s="14" t="s">
        <v>13</v>
      </c>
      <c r="D8" s="14"/>
      <c r="E8" s="15"/>
      <c r="F8" s="16"/>
      <c r="G8" s="15" t="s">
        <v>14</v>
      </c>
      <c r="H8" s="17"/>
      <c r="I8" s="18"/>
      <c r="J8" s="19" t="s">
        <v>15</v>
      </c>
      <c r="K8" s="20"/>
      <c r="L8" s="20"/>
    </row>
    <row r="9" spans="2:12" ht="12.75">
      <c r="B9" s="40"/>
      <c r="C9" s="41"/>
      <c r="D9" s="41"/>
      <c r="E9" s="42"/>
      <c r="F9" s="30" t="s">
        <v>83</v>
      </c>
      <c r="G9" s="37"/>
      <c r="H9" s="37"/>
      <c r="I9" s="37"/>
      <c r="J9" s="37"/>
      <c r="K9" s="37"/>
      <c r="L9" s="38"/>
    </row>
    <row r="10" spans="5:12" ht="12.75">
      <c r="E10" s="5"/>
      <c r="F10" s="3" t="s">
        <v>79</v>
      </c>
      <c r="G10" s="35">
        <f aca="true" t="shared" si="0" ref="G10:L10">SUM(G9:G9)</f>
        <v>0</v>
      </c>
      <c r="H10" s="35">
        <f t="shared" si="0"/>
        <v>0</v>
      </c>
      <c r="I10" s="35">
        <f t="shared" si="0"/>
        <v>0</v>
      </c>
      <c r="J10" s="35">
        <f t="shared" si="0"/>
        <v>0</v>
      </c>
      <c r="K10" s="35">
        <f t="shared" si="0"/>
        <v>0</v>
      </c>
      <c r="L10" s="35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="90" zoomScaleNormal="90" zoomScalePageLayoutView="0" workbookViewId="0" topLeftCell="A1">
      <selection activeCell="F20" sqref="F20"/>
    </sheetView>
  </sheetViews>
  <sheetFormatPr defaultColWidth="9.140625" defaultRowHeight="12.75"/>
  <cols>
    <col min="1" max="1" width="21.421875" style="4" bestFit="1" customWidth="1"/>
    <col min="2" max="2" width="9.8515625" style="4" bestFit="1" customWidth="1"/>
    <col min="3" max="4" width="11.00390625" style="4" bestFit="1" customWidth="1"/>
    <col min="5" max="5" width="16.00390625" style="4" bestFit="1" customWidth="1"/>
    <col min="6" max="6" width="43.28125" style="4" customWidth="1"/>
    <col min="7" max="9" width="11.140625" style="4" bestFit="1" customWidth="1"/>
    <col min="10" max="10" width="9.57421875" style="4" bestFit="1" customWidth="1"/>
    <col min="11" max="11" width="9.28125" style="4" bestFit="1" customWidth="1"/>
    <col min="12" max="12" width="11.140625" style="4" bestFit="1" customWidth="1"/>
    <col min="13" max="16384" width="9.140625" style="4" customWidth="1"/>
  </cols>
  <sheetData>
    <row r="1" spans="1:6" s="2" customFormat="1" ht="12.75">
      <c r="A1" s="2" t="s">
        <v>40</v>
      </c>
      <c r="C1" s="2">
        <v>13664</v>
      </c>
      <c r="E1" s="3"/>
      <c r="F1" s="3" t="s">
        <v>35</v>
      </c>
    </row>
    <row r="2" spans="1:6" ht="12.75">
      <c r="A2" s="4" t="s">
        <v>39</v>
      </c>
      <c r="E2" s="5"/>
      <c r="F2" s="5"/>
    </row>
    <row r="3" spans="1:6" ht="12.75">
      <c r="A3" s="4" t="s">
        <v>1</v>
      </c>
      <c r="E3" s="5"/>
      <c r="F3" s="5"/>
    </row>
    <row r="4" spans="1:6" ht="12.75">
      <c r="A4" s="4" t="s">
        <v>81</v>
      </c>
      <c r="E4" s="5"/>
      <c r="F4" s="5"/>
    </row>
    <row r="5" spans="5:6" ht="12.75">
      <c r="E5" s="5"/>
      <c r="F5" s="5"/>
    </row>
    <row r="6" spans="5:6" ht="13.5" thickBot="1">
      <c r="E6" s="5"/>
      <c r="F6" s="5"/>
    </row>
    <row r="7" spans="1:12" ht="12.75">
      <c r="A7" s="6" t="s">
        <v>17</v>
      </c>
      <c r="B7" s="7" t="s">
        <v>2</v>
      </c>
      <c r="C7" s="8" t="s">
        <v>3</v>
      </c>
      <c r="D7" s="8"/>
      <c r="E7" s="9" t="s">
        <v>4</v>
      </c>
      <c r="F7" s="10" t="s">
        <v>5</v>
      </c>
      <c r="G7" s="9" t="s">
        <v>6</v>
      </c>
      <c r="H7" s="10" t="s">
        <v>7</v>
      </c>
      <c r="I7" s="11" t="s">
        <v>8</v>
      </c>
      <c r="J7" s="8" t="s">
        <v>9</v>
      </c>
      <c r="K7" s="11" t="s">
        <v>10</v>
      </c>
      <c r="L7" s="11" t="s">
        <v>11</v>
      </c>
    </row>
    <row r="8" spans="1:12" ht="13.5" thickBot="1">
      <c r="A8" s="12" t="s">
        <v>12</v>
      </c>
      <c r="B8" s="13" t="s">
        <v>13</v>
      </c>
      <c r="C8" s="14" t="s">
        <v>13</v>
      </c>
      <c r="D8" s="14"/>
      <c r="E8" s="15"/>
      <c r="F8" s="16"/>
      <c r="G8" s="15" t="s">
        <v>14</v>
      </c>
      <c r="H8" s="17"/>
      <c r="I8" s="18"/>
      <c r="J8" s="19" t="s">
        <v>15</v>
      </c>
      <c r="K8" s="20"/>
      <c r="L8" s="20"/>
    </row>
    <row r="9" spans="1:12" ht="12.75">
      <c r="A9" s="31"/>
      <c r="B9" s="27"/>
      <c r="C9" s="28"/>
      <c r="D9" s="28"/>
      <c r="E9" s="29"/>
      <c r="F9" s="30" t="s">
        <v>83</v>
      </c>
      <c r="G9" s="90"/>
      <c r="H9" s="90"/>
      <c r="I9" s="91"/>
      <c r="J9" s="90"/>
      <c r="K9" s="91"/>
      <c r="L9" s="92"/>
    </row>
    <row r="10" spans="5:12" ht="12.75">
      <c r="E10" s="5"/>
      <c r="F10" s="3" t="s">
        <v>79</v>
      </c>
      <c r="G10" s="35">
        <f aca="true" t="shared" si="0" ref="G10:L10">SUM(G9:G9)</f>
        <v>0</v>
      </c>
      <c r="H10" s="35">
        <f t="shared" si="0"/>
        <v>0</v>
      </c>
      <c r="I10" s="35">
        <f t="shared" si="0"/>
        <v>0</v>
      </c>
      <c r="J10" s="35">
        <f t="shared" si="0"/>
        <v>0</v>
      </c>
      <c r="K10" s="35">
        <f t="shared" si="0"/>
        <v>0</v>
      </c>
      <c r="L10" s="35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3.8515625" style="4" customWidth="1"/>
    <col min="2" max="2" width="9.140625" style="4" customWidth="1"/>
    <col min="3" max="4" width="10.140625" style="4" bestFit="1" customWidth="1"/>
    <col min="5" max="5" width="16.00390625" style="4" bestFit="1" customWidth="1"/>
    <col min="6" max="6" width="37.57421875" style="4" bestFit="1" customWidth="1"/>
    <col min="7" max="11" width="9.28125" style="4" bestFit="1" customWidth="1"/>
    <col min="12" max="12" width="10.28125" style="4" bestFit="1" customWidth="1"/>
    <col min="13" max="16384" width="9.140625" style="4" customWidth="1"/>
  </cols>
  <sheetData>
    <row r="1" spans="1:6" s="2" customFormat="1" ht="12.75">
      <c r="A1" s="2" t="s">
        <v>38</v>
      </c>
      <c r="C1" s="2">
        <v>2463</v>
      </c>
      <c r="E1" s="3"/>
      <c r="F1" s="3" t="s">
        <v>35</v>
      </c>
    </row>
    <row r="2" spans="1:6" ht="12.75">
      <c r="A2" s="4" t="s">
        <v>39</v>
      </c>
      <c r="E2" s="5"/>
      <c r="F2" s="5"/>
    </row>
    <row r="3" spans="1:6" ht="12.75">
      <c r="A3" s="4" t="s">
        <v>1</v>
      </c>
      <c r="E3" s="5"/>
      <c r="F3" s="5"/>
    </row>
    <row r="4" spans="1:6" ht="12.75">
      <c r="A4" s="4" t="s">
        <v>81</v>
      </c>
      <c r="E4" s="5"/>
      <c r="F4" s="5"/>
    </row>
    <row r="5" spans="5:6" ht="12.75">
      <c r="E5" s="5"/>
      <c r="F5" s="5"/>
    </row>
    <row r="6" spans="5:6" ht="13.5" thickBot="1">
      <c r="E6" s="5"/>
      <c r="F6" s="5"/>
    </row>
    <row r="7" spans="1:12" ht="12.75">
      <c r="A7" s="6" t="s">
        <v>17</v>
      </c>
      <c r="B7" s="7" t="s">
        <v>2</v>
      </c>
      <c r="C7" s="8" t="s">
        <v>3</v>
      </c>
      <c r="D7" s="8"/>
      <c r="E7" s="9" t="s">
        <v>4</v>
      </c>
      <c r="F7" s="10" t="s">
        <v>5</v>
      </c>
      <c r="G7" s="9" t="s">
        <v>6</v>
      </c>
      <c r="H7" s="10" t="s">
        <v>7</v>
      </c>
      <c r="I7" s="11" t="s">
        <v>8</v>
      </c>
      <c r="J7" s="8" t="s">
        <v>9</v>
      </c>
      <c r="K7" s="11" t="s">
        <v>10</v>
      </c>
      <c r="L7" s="11" t="s">
        <v>11</v>
      </c>
    </row>
    <row r="8" spans="1:12" ht="13.5" thickBot="1">
      <c r="A8" s="12" t="s">
        <v>12</v>
      </c>
      <c r="B8" s="13" t="s">
        <v>13</v>
      </c>
      <c r="C8" s="14" t="s">
        <v>13</v>
      </c>
      <c r="D8" s="14"/>
      <c r="E8" s="15"/>
      <c r="F8" s="16"/>
      <c r="G8" s="15" t="s">
        <v>14</v>
      </c>
      <c r="H8" s="17"/>
      <c r="I8" s="18"/>
      <c r="J8" s="19" t="s">
        <v>15</v>
      </c>
      <c r="K8" s="20"/>
      <c r="L8" s="20"/>
    </row>
    <row r="9" spans="2:12" ht="12.75">
      <c r="B9" s="40"/>
      <c r="C9" s="41"/>
      <c r="D9" s="41"/>
      <c r="E9" s="42"/>
      <c r="F9" s="30" t="s">
        <v>83</v>
      </c>
      <c r="G9" s="87"/>
      <c r="H9" s="93"/>
      <c r="I9" s="87"/>
      <c r="J9" s="87"/>
      <c r="K9" s="87"/>
      <c r="L9" s="92"/>
    </row>
    <row r="10" spans="5:12" ht="12.75">
      <c r="E10" s="5"/>
      <c r="F10" s="3" t="s">
        <v>79</v>
      </c>
      <c r="G10" s="35">
        <f aca="true" t="shared" si="0" ref="G10:L10">SUM(G9:G9)</f>
        <v>0</v>
      </c>
      <c r="H10" s="35">
        <f t="shared" si="0"/>
        <v>0</v>
      </c>
      <c r="I10" s="35">
        <f t="shared" si="0"/>
        <v>0</v>
      </c>
      <c r="J10" s="35">
        <f t="shared" si="0"/>
        <v>0</v>
      </c>
      <c r="K10" s="35">
        <f t="shared" si="0"/>
        <v>0</v>
      </c>
      <c r="L10" s="35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85" zoomScaleNormal="85" zoomScalePageLayoutView="0" workbookViewId="0" topLeftCell="A1">
      <pane ySplit="8" topLeftCell="A9" activePane="bottomLeft" state="frozen"/>
      <selection pane="topLeft" activeCell="A1" sqref="A1:IV16384"/>
      <selection pane="bottomLeft" activeCell="A15" sqref="A15:IV15"/>
    </sheetView>
  </sheetViews>
  <sheetFormatPr defaultColWidth="9.140625" defaultRowHeight="12.75"/>
  <cols>
    <col min="1" max="1" width="18.57421875" style="24" bestFit="1" customWidth="1"/>
    <col min="2" max="2" width="11.140625" style="24" bestFit="1" customWidth="1"/>
    <col min="3" max="4" width="12.00390625" style="24" bestFit="1" customWidth="1"/>
    <col min="5" max="5" width="33.140625" style="24" bestFit="1" customWidth="1"/>
    <col min="6" max="6" width="38.57421875" style="24" bestFit="1" customWidth="1"/>
    <col min="7" max="7" width="11.140625" style="24" bestFit="1" customWidth="1"/>
    <col min="8" max="11" width="11.57421875" style="24" bestFit="1" customWidth="1"/>
    <col min="12" max="12" width="12.57421875" style="24" bestFit="1" customWidth="1"/>
    <col min="13" max="13" width="9.28125" style="24" hidden="1" customWidth="1"/>
    <col min="14" max="14" width="0" style="24" hidden="1" customWidth="1"/>
    <col min="15" max="16384" width="9.140625" style="24" customWidth="1"/>
  </cols>
  <sheetData>
    <row r="1" spans="1:6" s="46" customFormat="1" ht="12.75">
      <c r="A1" s="46" t="s">
        <v>36</v>
      </c>
      <c r="C1" s="46">
        <v>131</v>
      </c>
      <c r="E1" s="44"/>
      <c r="F1" s="44"/>
    </row>
    <row r="2" spans="1:6" ht="12.75">
      <c r="A2" s="24" t="s">
        <v>37</v>
      </c>
      <c r="E2" s="21"/>
      <c r="F2" s="21"/>
    </row>
    <row r="3" spans="1:6" ht="12.75">
      <c r="A3" s="24" t="s">
        <v>1</v>
      </c>
      <c r="E3" s="21"/>
      <c r="F3" s="21"/>
    </row>
    <row r="4" spans="1:6" ht="12.75">
      <c r="A4" s="24" t="s">
        <v>81</v>
      </c>
      <c r="E4" s="21"/>
      <c r="F4" s="21"/>
    </row>
    <row r="5" spans="5:6" ht="12.75">
      <c r="E5" s="21"/>
      <c r="F5" s="21"/>
    </row>
    <row r="6" spans="5:6" ht="13.5" thickBot="1">
      <c r="E6" s="21"/>
      <c r="F6" s="21"/>
    </row>
    <row r="7" spans="1:12" ht="12.75">
      <c r="A7" s="47" t="s">
        <v>17</v>
      </c>
      <c r="B7" s="48" t="s">
        <v>2</v>
      </c>
      <c r="C7" s="49" t="s">
        <v>3</v>
      </c>
      <c r="D7" s="49"/>
      <c r="E7" s="50" t="s">
        <v>4</v>
      </c>
      <c r="F7" s="51" t="s">
        <v>5</v>
      </c>
      <c r="G7" s="50" t="s">
        <v>6</v>
      </c>
      <c r="H7" s="51" t="s">
        <v>7</v>
      </c>
      <c r="I7" s="52" t="s">
        <v>8</v>
      </c>
      <c r="J7" s="49" t="s">
        <v>9</v>
      </c>
      <c r="K7" s="52" t="s">
        <v>10</v>
      </c>
      <c r="L7" s="52" t="s">
        <v>11</v>
      </c>
    </row>
    <row r="8" spans="1:12" ht="13.5" thickBot="1">
      <c r="A8" s="53" t="s">
        <v>12</v>
      </c>
      <c r="B8" s="54" t="s">
        <v>13</v>
      </c>
      <c r="C8" s="55" t="s">
        <v>13</v>
      </c>
      <c r="D8" s="55"/>
      <c r="E8" s="56"/>
      <c r="F8" s="57"/>
      <c r="G8" s="56" t="s">
        <v>14</v>
      </c>
      <c r="H8" s="58"/>
      <c r="I8" s="59"/>
      <c r="J8" s="60" t="s">
        <v>15</v>
      </c>
      <c r="K8" s="61"/>
      <c r="L8" s="61"/>
    </row>
    <row r="9" spans="1:14" ht="25.5">
      <c r="A9" s="62" t="s">
        <v>91</v>
      </c>
      <c r="B9" s="63">
        <v>39029</v>
      </c>
      <c r="C9" s="41">
        <v>38998</v>
      </c>
      <c r="D9" s="41">
        <v>38999</v>
      </c>
      <c r="E9" s="42" t="s">
        <v>105</v>
      </c>
      <c r="F9" s="64" t="s">
        <v>106</v>
      </c>
      <c r="G9" s="94"/>
      <c r="H9" s="95"/>
      <c r="I9" s="95">
        <v>83.13</v>
      </c>
      <c r="J9" s="94">
        <v>49</v>
      </c>
      <c r="K9" s="95"/>
      <c r="L9" s="95">
        <f aca="true" t="shared" si="0" ref="L9:L19">SUM(G9:K9)</f>
        <v>132.13</v>
      </c>
      <c r="M9" s="24" t="s">
        <v>71</v>
      </c>
      <c r="N9" s="24" t="s">
        <v>73</v>
      </c>
    </row>
    <row r="10" spans="1:14" ht="25.5">
      <c r="A10" s="62" t="s">
        <v>92</v>
      </c>
      <c r="B10" s="63">
        <v>39029</v>
      </c>
      <c r="C10" s="41" t="s">
        <v>107</v>
      </c>
      <c r="D10" s="41">
        <v>39004</v>
      </c>
      <c r="E10" s="42" t="s">
        <v>57</v>
      </c>
      <c r="F10" s="64" t="s">
        <v>108</v>
      </c>
      <c r="G10" s="94"/>
      <c r="H10" s="94"/>
      <c r="I10" s="95">
        <v>110.24</v>
      </c>
      <c r="J10" s="94">
        <v>55</v>
      </c>
      <c r="K10" s="95"/>
      <c r="L10" s="95">
        <f t="shared" si="0"/>
        <v>165.24</v>
      </c>
      <c r="M10" s="24" t="s">
        <v>72</v>
      </c>
      <c r="N10" s="24" t="s">
        <v>75</v>
      </c>
    </row>
    <row r="11" spans="1:14" ht="12.75">
      <c r="A11" s="62" t="s">
        <v>93</v>
      </c>
      <c r="B11" s="63">
        <v>39029</v>
      </c>
      <c r="C11" s="41">
        <v>39011</v>
      </c>
      <c r="D11" s="41">
        <v>39012</v>
      </c>
      <c r="E11" s="42" t="s">
        <v>109</v>
      </c>
      <c r="F11" s="64" t="s">
        <v>110</v>
      </c>
      <c r="G11" s="94"/>
      <c r="H11" s="94"/>
      <c r="I11" s="95">
        <v>83.13</v>
      </c>
      <c r="J11" s="94">
        <v>61.25</v>
      </c>
      <c r="K11" s="95">
        <v>600</v>
      </c>
      <c r="L11" s="95">
        <f t="shared" si="0"/>
        <v>744.38</v>
      </c>
      <c r="M11" s="24" t="s">
        <v>65</v>
      </c>
      <c r="N11" s="24" t="s">
        <v>77</v>
      </c>
    </row>
    <row r="12" spans="1:13" ht="12.75">
      <c r="A12" s="62" t="s">
        <v>94</v>
      </c>
      <c r="B12" s="63">
        <v>39029</v>
      </c>
      <c r="C12" s="41">
        <v>39012</v>
      </c>
      <c r="D12" s="41">
        <v>39014</v>
      </c>
      <c r="E12" s="42" t="s">
        <v>54</v>
      </c>
      <c r="F12" s="64" t="s">
        <v>118</v>
      </c>
      <c r="G12" s="94"/>
      <c r="H12" s="94"/>
      <c r="I12" s="95">
        <v>183.68</v>
      </c>
      <c r="J12" s="94">
        <v>98</v>
      </c>
      <c r="K12" s="95">
        <v>13.15</v>
      </c>
      <c r="L12" s="95">
        <f t="shared" si="0"/>
        <v>294.83</v>
      </c>
      <c r="M12" s="24" t="s">
        <v>68</v>
      </c>
    </row>
    <row r="13" spans="1:13" ht="38.25">
      <c r="A13" s="62" t="s">
        <v>95</v>
      </c>
      <c r="B13" s="63">
        <v>39050</v>
      </c>
      <c r="C13" s="41">
        <v>39000</v>
      </c>
      <c r="D13" s="41">
        <v>39003</v>
      </c>
      <c r="E13" s="42" t="s">
        <v>123</v>
      </c>
      <c r="F13" s="64" t="s">
        <v>124</v>
      </c>
      <c r="G13" s="94"/>
      <c r="H13" s="95">
        <v>320.2</v>
      </c>
      <c r="I13" s="95">
        <v>593.07</v>
      </c>
      <c r="J13" s="94">
        <v>189.95</v>
      </c>
      <c r="K13" s="95">
        <f>291.8+94</f>
        <v>385.8</v>
      </c>
      <c r="L13" s="95">
        <f t="shared" si="0"/>
        <v>1489.02</v>
      </c>
      <c r="M13" s="24" t="s">
        <v>64</v>
      </c>
    </row>
    <row r="14" spans="1:14" ht="25.5">
      <c r="A14" s="62" t="s">
        <v>96</v>
      </c>
      <c r="B14" s="63">
        <v>39050</v>
      </c>
      <c r="C14" s="41">
        <v>38991</v>
      </c>
      <c r="D14" s="41">
        <v>38992</v>
      </c>
      <c r="E14" s="42" t="s">
        <v>119</v>
      </c>
      <c r="F14" s="64" t="s">
        <v>120</v>
      </c>
      <c r="G14" s="94"/>
      <c r="H14" s="94">
        <v>1365</v>
      </c>
      <c r="I14" s="95">
        <v>162.55</v>
      </c>
      <c r="J14" s="94">
        <v>88.5</v>
      </c>
      <c r="K14" s="95">
        <v>155</v>
      </c>
      <c r="L14" s="95">
        <f t="shared" si="0"/>
        <v>1771.05</v>
      </c>
      <c r="M14" s="24" t="s">
        <v>66</v>
      </c>
      <c r="N14" s="24" t="s">
        <v>74</v>
      </c>
    </row>
    <row r="15" spans="1:14" ht="25.5">
      <c r="A15" s="62" t="s">
        <v>97</v>
      </c>
      <c r="B15" s="63">
        <v>39101</v>
      </c>
      <c r="C15" s="41">
        <v>39027</v>
      </c>
      <c r="D15" s="41">
        <v>39029</v>
      </c>
      <c r="E15" s="42" t="s">
        <v>24</v>
      </c>
      <c r="F15" s="64" t="s">
        <v>111</v>
      </c>
      <c r="G15" s="94"/>
      <c r="H15" s="95">
        <v>279.7</v>
      </c>
      <c r="I15" s="95">
        <v>446.56</v>
      </c>
      <c r="J15" s="94">
        <v>160</v>
      </c>
      <c r="K15" s="95">
        <f>38+61.28</f>
        <v>99.28</v>
      </c>
      <c r="L15" s="95">
        <f t="shared" si="0"/>
        <v>985.54</v>
      </c>
      <c r="M15" s="24" t="s">
        <v>70</v>
      </c>
      <c r="N15" s="24" t="s">
        <v>116</v>
      </c>
    </row>
    <row r="16" spans="1:14" ht="25.5">
      <c r="A16" s="62" t="s">
        <v>98</v>
      </c>
      <c r="B16" s="63">
        <v>39101</v>
      </c>
      <c r="C16" s="41">
        <v>39036</v>
      </c>
      <c r="D16" s="41">
        <v>39037</v>
      </c>
      <c r="E16" s="42" t="s">
        <v>55</v>
      </c>
      <c r="F16" s="64" t="s">
        <v>115</v>
      </c>
      <c r="G16" s="94"/>
      <c r="H16" s="95"/>
      <c r="I16" s="95">
        <v>83.13</v>
      </c>
      <c r="J16" s="94">
        <v>61.25</v>
      </c>
      <c r="K16" s="95"/>
      <c r="L16" s="95">
        <f t="shared" si="0"/>
        <v>144.38</v>
      </c>
      <c r="M16" s="24" t="s">
        <v>69</v>
      </c>
      <c r="N16" s="24" t="s">
        <v>78</v>
      </c>
    </row>
    <row r="17" spans="1:12" ht="12.75">
      <c r="A17" s="24" t="s">
        <v>125</v>
      </c>
      <c r="B17" s="63"/>
      <c r="C17" s="41"/>
      <c r="D17" s="41"/>
      <c r="E17" s="42"/>
      <c r="F17" s="64"/>
      <c r="G17" s="94"/>
      <c r="H17" s="95"/>
      <c r="I17" s="95"/>
      <c r="J17" s="94"/>
      <c r="K17" s="95"/>
      <c r="L17" s="95"/>
    </row>
    <row r="18" spans="1:14" s="67" customFormat="1" ht="25.5">
      <c r="A18" s="62" t="s">
        <v>99</v>
      </c>
      <c r="B18" s="63">
        <v>39106</v>
      </c>
      <c r="C18" s="41">
        <v>39071</v>
      </c>
      <c r="D18" s="41">
        <v>39073</v>
      </c>
      <c r="E18" s="42" t="s">
        <v>24</v>
      </c>
      <c r="F18" s="64" t="s">
        <v>117</v>
      </c>
      <c r="G18" s="94"/>
      <c r="H18" s="95">
        <v>279.7</v>
      </c>
      <c r="I18" s="95">
        <v>538.16</v>
      </c>
      <c r="J18" s="94">
        <v>160</v>
      </c>
      <c r="K18" s="95">
        <f>14.33+38</f>
        <v>52.33</v>
      </c>
      <c r="L18" s="95">
        <f t="shared" si="0"/>
        <v>1030.1899999999998</v>
      </c>
      <c r="M18" s="67" t="s">
        <v>67</v>
      </c>
      <c r="N18" s="67" t="s">
        <v>76</v>
      </c>
    </row>
    <row r="19" spans="1:12" s="67" customFormat="1" ht="12.75">
      <c r="A19" s="68" t="s">
        <v>125</v>
      </c>
      <c r="B19" s="63">
        <v>39190</v>
      </c>
      <c r="C19" s="41">
        <v>39047</v>
      </c>
      <c r="D19" s="41">
        <v>39049</v>
      </c>
      <c r="E19" s="42" t="s">
        <v>130</v>
      </c>
      <c r="F19" s="64" t="s">
        <v>131</v>
      </c>
      <c r="G19" s="96"/>
      <c r="H19" s="97">
        <v>501.7</v>
      </c>
      <c r="I19" s="97">
        <v>412.89</v>
      </c>
      <c r="J19" s="96">
        <v>160</v>
      </c>
      <c r="K19" s="97">
        <v>107.67</v>
      </c>
      <c r="L19" s="97">
        <f t="shared" si="0"/>
        <v>1182.26</v>
      </c>
    </row>
    <row r="20" spans="1:12" ht="25.5">
      <c r="A20" s="68" t="s">
        <v>187</v>
      </c>
      <c r="B20" s="63">
        <v>39101</v>
      </c>
      <c r="C20" s="41">
        <v>39087</v>
      </c>
      <c r="D20" s="41">
        <v>39089</v>
      </c>
      <c r="E20" s="42" t="s">
        <v>188</v>
      </c>
      <c r="F20" s="64" t="s">
        <v>189</v>
      </c>
      <c r="G20" s="94"/>
      <c r="H20" s="95">
        <v>267.3</v>
      </c>
      <c r="I20" s="95">
        <v>318.5</v>
      </c>
      <c r="J20" s="94">
        <v>112</v>
      </c>
      <c r="K20" s="95">
        <f>231.08+140.05</f>
        <v>371.13</v>
      </c>
      <c r="L20" s="95">
        <f aca="true" t="shared" si="1" ref="L20:L25">SUM(G20:K20)</f>
        <v>1068.9299999999998</v>
      </c>
    </row>
    <row r="21" spans="1:12" ht="25.5">
      <c r="A21" s="68" t="s">
        <v>190</v>
      </c>
      <c r="B21" s="63">
        <v>39197</v>
      </c>
      <c r="C21" s="41">
        <v>39094</v>
      </c>
      <c r="D21" s="41">
        <v>39097</v>
      </c>
      <c r="E21" s="42" t="s">
        <v>191</v>
      </c>
      <c r="F21" s="64" t="s">
        <v>192</v>
      </c>
      <c r="G21" s="94"/>
      <c r="H21" s="95">
        <v>561.18</v>
      </c>
      <c r="I21" s="95">
        <v>291.66</v>
      </c>
      <c r="J21" s="94">
        <f>192</f>
        <v>192</v>
      </c>
      <c r="K21" s="95">
        <f>148.15+171.61</f>
        <v>319.76</v>
      </c>
      <c r="L21" s="95">
        <f t="shared" si="1"/>
        <v>1364.6</v>
      </c>
    </row>
    <row r="22" spans="1:12" ht="25.5">
      <c r="A22" s="68" t="s">
        <v>193</v>
      </c>
      <c r="B22" s="63">
        <v>39197</v>
      </c>
      <c r="C22" s="41">
        <v>39124</v>
      </c>
      <c r="D22" s="41">
        <v>39130</v>
      </c>
      <c r="E22" s="42" t="s">
        <v>194</v>
      </c>
      <c r="F22" s="64" t="s">
        <v>195</v>
      </c>
      <c r="G22" s="94"/>
      <c r="H22" s="95">
        <v>1187.81</v>
      </c>
      <c r="I22" s="95">
        <v>993.28</v>
      </c>
      <c r="J22" s="94">
        <v>416</v>
      </c>
      <c r="K22" s="95">
        <f>170+195.65</f>
        <v>365.65</v>
      </c>
      <c r="L22" s="95">
        <f t="shared" si="1"/>
        <v>2962.7400000000002</v>
      </c>
    </row>
    <row r="23" spans="1:12" ht="25.5">
      <c r="A23" s="68" t="s">
        <v>196</v>
      </c>
      <c r="B23" s="63">
        <v>39199</v>
      </c>
      <c r="C23" s="41">
        <v>39141</v>
      </c>
      <c r="D23" s="41">
        <v>39143</v>
      </c>
      <c r="E23" s="42" t="s">
        <v>197</v>
      </c>
      <c r="F23" s="64" t="s">
        <v>198</v>
      </c>
      <c r="G23" s="94"/>
      <c r="H23" s="95">
        <v>280.1</v>
      </c>
      <c r="I23" s="95">
        <v>430.52</v>
      </c>
      <c r="J23" s="94">
        <v>160</v>
      </c>
      <c r="K23" s="95">
        <f>75+14.33</f>
        <v>89.33</v>
      </c>
      <c r="L23" s="95">
        <f t="shared" si="1"/>
        <v>959.95</v>
      </c>
    </row>
    <row r="24" spans="1:12" ht="38.25">
      <c r="A24" s="68" t="s">
        <v>199</v>
      </c>
      <c r="B24" s="63">
        <v>39199</v>
      </c>
      <c r="C24" s="41">
        <v>39163</v>
      </c>
      <c r="D24" s="41">
        <v>39168</v>
      </c>
      <c r="E24" s="42" t="s">
        <v>200</v>
      </c>
      <c r="F24" s="64" t="s">
        <v>201</v>
      </c>
      <c r="G24" s="96">
        <v>82.76</v>
      </c>
      <c r="H24" s="97">
        <v>1167.3</v>
      </c>
      <c r="I24" s="97">
        <v>741.54</v>
      </c>
      <c r="J24" s="96">
        <v>305</v>
      </c>
      <c r="K24" s="97">
        <f>46.9+81</f>
        <v>127.9</v>
      </c>
      <c r="L24" s="97">
        <f t="shared" si="1"/>
        <v>2424.5</v>
      </c>
    </row>
    <row r="25" spans="1:12" ht="25.5">
      <c r="A25" s="68" t="s">
        <v>202</v>
      </c>
      <c r="B25" s="63">
        <v>39255</v>
      </c>
      <c r="C25" s="40">
        <v>39211</v>
      </c>
      <c r="D25" s="40">
        <v>39213</v>
      </c>
      <c r="E25" s="42" t="s">
        <v>203</v>
      </c>
      <c r="F25" s="64" t="s">
        <v>204</v>
      </c>
      <c r="G25" s="94"/>
      <c r="H25" s="95">
        <v>538.1</v>
      </c>
      <c r="I25" s="95">
        <v>430.52</v>
      </c>
      <c r="J25" s="94">
        <v>128</v>
      </c>
      <c r="K25" s="94">
        <f>43.28+76</f>
        <v>119.28</v>
      </c>
      <c r="L25" s="95">
        <f t="shared" si="1"/>
        <v>1215.8999999999999</v>
      </c>
    </row>
    <row r="26" spans="1:12" ht="25.5">
      <c r="A26" s="68" t="s">
        <v>205</v>
      </c>
      <c r="B26" s="63">
        <v>39255</v>
      </c>
      <c r="C26" s="40">
        <v>39180</v>
      </c>
      <c r="D26" s="40">
        <v>39182</v>
      </c>
      <c r="E26" s="42" t="s">
        <v>203</v>
      </c>
      <c r="F26" s="64" t="s">
        <v>206</v>
      </c>
      <c r="G26" s="94"/>
      <c r="H26" s="95">
        <v>280.1</v>
      </c>
      <c r="I26" s="95">
        <v>464.12</v>
      </c>
      <c r="J26" s="94">
        <v>128</v>
      </c>
      <c r="K26" s="95">
        <f>164.286+60</f>
        <v>224.286</v>
      </c>
      <c r="L26" s="95">
        <f aca="true" t="shared" si="2" ref="L26:L34">SUM(G26:K26)</f>
        <v>1096.506</v>
      </c>
    </row>
    <row r="27" spans="1:12" ht="25.5">
      <c r="A27" s="68" t="s">
        <v>207</v>
      </c>
      <c r="B27" s="63">
        <v>39260</v>
      </c>
      <c r="C27" s="40">
        <v>39190</v>
      </c>
      <c r="D27" s="40">
        <v>39191</v>
      </c>
      <c r="E27" s="42" t="s">
        <v>203</v>
      </c>
      <c r="F27" s="64" t="s">
        <v>208</v>
      </c>
      <c r="G27" s="94"/>
      <c r="H27" s="95">
        <v>280.1</v>
      </c>
      <c r="I27" s="95">
        <v>259.09</v>
      </c>
      <c r="J27" s="94">
        <v>96</v>
      </c>
      <c r="K27" s="95">
        <f>41.28+63</f>
        <v>104.28</v>
      </c>
      <c r="L27" s="95">
        <f t="shared" si="2"/>
        <v>739.47</v>
      </c>
    </row>
    <row r="28" spans="1:12" ht="12.75">
      <c r="A28" s="68" t="s">
        <v>209</v>
      </c>
      <c r="B28" s="63">
        <v>39262</v>
      </c>
      <c r="C28" s="40">
        <v>39218</v>
      </c>
      <c r="D28" s="40">
        <v>39219</v>
      </c>
      <c r="E28" s="42" t="s">
        <v>162</v>
      </c>
      <c r="F28" s="64" t="s">
        <v>210</v>
      </c>
      <c r="G28" s="94"/>
      <c r="H28" s="95">
        <v>525.3</v>
      </c>
      <c r="I28" s="95">
        <v>122.16</v>
      </c>
      <c r="J28" s="94">
        <v>88.5</v>
      </c>
      <c r="K28" s="95">
        <f>214.28+44</f>
        <v>258.28</v>
      </c>
      <c r="L28" s="95">
        <f t="shared" si="2"/>
        <v>994.2399999999999</v>
      </c>
    </row>
    <row r="29" spans="1:12" ht="25.5">
      <c r="A29" s="68" t="s">
        <v>211</v>
      </c>
      <c r="B29" s="63">
        <v>39268</v>
      </c>
      <c r="C29" s="40">
        <v>39197</v>
      </c>
      <c r="D29" s="40">
        <v>39199</v>
      </c>
      <c r="E29" s="42" t="s">
        <v>203</v>
      </c>
      <c r="F29" s="64" t="s">
        <v>212</v>
      </c>
      <c r="G29" s="94"/>
      <c r="H29" s="95">
        <v>280.1</v>
      </c>
      <c r="I29" s="95">
        <v>538.16</v>
      </c>
      <c r="J29" s="94">
        <v>128</v>
      </c>
      <c r="K29" s="95">
        <f>78+39.28</f>
        <v>117.28</v>
      </c>
      <c r="L29" s="95">
        <f t="shared" si="2"/>
        <v>1063.54</v>
      </c>
    </row>
    <row r="30" spans="1:12" s="67" customFormat="1" ht="38.25">
      <c r="A30" s="68" t="s">
        <v>213</v>
      </c>
      <c r="B30" s="63">
        <v>39290</v>
      </c>
      <c r="C30" s="40">
        <v>39221</v>
      </c>
      <c r="D30" s="40">
        <v>39223</v>
      </c>
      <c r="E30" s="42" t="s">
        <v>214</v>
      </c>
      <c r="F30" s="64" t="s">
        <v>215</v>
      </c>
      <c r="G30" s="65">
        <v>100.83</v>
      </c>
      <c r="H30" s="66">
        <v>488.61</v>
      </c>
      <c r="I30" s="66">
        <v>221.62</v>
      </c>
      <c r="J30" s="65">
        <v>144</v>
      </c>
      <c r="K30" s="66">
        <f>202.25-100.83</f>
        <v>101.42</v>
      </c>
      <c r="L30" s="95">
        <f t="shared" si="2"/>
        <v>1056.48</v>
      </c>
    </row>
    <row r="31" spans="1:12" ht="12.75">
      <c r="A31" s="68" t="s">
        <v>216</v>
      </c>
      <c r="B31" s="63">
        <v>39295</v>
      </c>
      <c r="C31" s="112">
        <v>39243</v>
      </c>
      <c r="D31" s="112">
        <v>39245</v>
      </c>
      <c r="E31" s="21" t="s">
        <v>203</v>
      </c>
      <c r="F31" s="21" t="s">
        <v>217</v>
      </c>
      <c r="G31" s="113"/>
      <c r="H31" s="113">
        <v>280.1</v>
      </c>
      <c r="I31" s="113">
        <v>464.88</v>
      </c>
      <c r="J31" s="113">
        <v>160</v>
      </c>
      <c r="K31" s="113">
        <f>44.64</f>
        <v>44.64</v>
      </c>
      <c r="L31" s="95">
        <f t="shared" si="2"/>
        <v>949.62</v>
      </c>
    </row>
    <row r="32" spans="1:12" ht="25.5">
      <c r="A32" s="68" t="s">
        <v>218</v>
      </c>
      <c r="B32" s="63">
        <v>39295</v>
      </c>
      <c r="C32" s="112">
        <v>39246</v>
      </c>
      <c r="D32" s="112">
        <v>39247</v>
      </c>
      <c r="E32" s="21" t="s">
        <v>203</v>
      </c>
      <c r="F32" s="64" t="s">
        <v>219</v>
      </c>
      <c r="H32" s="95">
        <v>370.6</v>
      </c>
      <c r="I32" s="95">
        <v>423.64</v>
      </c>
      <c r="J32" s="94">
        <v>96</v>
      </c>
      <c r="K32" s="24">
        <f>15.64+67</f>
        <v>82.64</v>
      </c>
      <c r="L32" s="95">
        <f t="shared" si="2"/>
        <v>972.88</v>
      </c>
    </row>
    <row r="33" spans="1:12" ht="12.75">
      <c r="A33" s="68" t="s">
        <v>220</v>
      </c>
      <c r="B33" s="63">
        <v>39295</v>
      </c>
      <c r="C33" s="112">
        <v>39250</v>
      </c>
      <c r="D33" s="112">
        <v>39249</v>
      </c>
      <c r="E33" s="21" t="s">
        <v>203</v>
      </c>
      <c r="F33" s="64" t="s">
        <v>221</v>
      </c>
      <c r="G33" s="70"/>
      <c r="H33" s="70">
        <v>280.1</v>
      </c>
      <c r="I33" s="70">
        <v>255.45</v>
      </c>
      <c r="J33" s="70">
        <v>96</v>
      </c>
      <c r="K33" s="70">
        <f>46.28+50</f>
        <v>96.28</v>
      </c>
      <c r="L33" s="95">
        <f t="shared" si="2"/>
        <v>727.8299999999999</v>
      </c>
    </row>
    <row r="34" spans="1:12" ht="12.75">
      <c r="A34" s="68" t="s">
        <v>222</v>
      </c>
      <c r="B34" s="63">
        <v>39346</v>
      </c>
      <c r="C34" s="112">
        <v>39259</v>
      </c>
      <c r="D34" s="112">
        <v>39261</v>
      </c>
      <c r="E34" s="21" t="s">
        <v>203</v>
      </c>
      <c r="F34" s="64" t="s">
        <v>223</v>
      </c>
      <c r="G34" s="114"/>
      <c r="H34" s="114">
        <v>280.1</v>
      </c>
      <c r="I34" s="114">
        <v>741.96</v>
      </c>
      <c r="J34" s="114">
        <v>144</v>
      </c>
      <c r="K34" s="114">
        <f>420.36+83</f>
        <v>503.36</v>
      </c>
      <c r="L34" s="97">
        <f t="shared" si="2"/>
        <v>1669.42</v>
      </c>
    </row>
    <row r="35" spans="1:12" ht="25.5">
      <c r="A35" s="68" t="s">
        <v>224</v>
      </c>
      <c r="B35" s="63">
        <v>39346</v>
      </c>
      <c r="C35" s="112">
        <v>39270</v>
      </c>
      <c r="D35" s="112">
        <v>39274</v>
      </c>
      <c r="E35" s="21" t="s">
        <v>203</v>
      </c>
      <c r="F35" s="64" t="s">
        <v>225</v>
      </c>
      <c r="G35" s="110">
        <f>153.63+176.75</f>
        <v>330.38</v>
      </c>
      <c r="H35" s="110">
        <v>812.5</v>
      </c>
      <c r="I35" s="110">
        <v>695.64</v>
      </c>
      <c r="J35" s="110">
        <v>272</v>
      </c>
      <c r="K35" s="110">
        <v>255.86</v>
      </c>
      <c r="L35" s="95">
        <f>SUM(G35:K35)</f>
        <v>2366.38</v>
      </c>
    </row>
    <row r="36" spans="1:12" ht="38.25">
      <c r="A36" s="68" t="s">
        <v>226</v>
      </c>
      <c r="B36" s="63">
        <v>39346</v>
      </c>
      <c r="C36" s="115">
        <v>39288</v>
      </c>
      <c r="D36" s="115">
        <v>39290</v>
      </c>
      <c r="E36" s="21" t="s">
        <v>203</v>
      </c>
      <c r="F36" s="64" t="s">
        <v>227</v>
      </c>
      <c r="G36" s="114"/>
      <c r="H36" s="114">
        <v>280.1</v>
      </c>
      <c r="I36" s="114">
        <v>548.83</v>
      </c>
      <c r="J36" s="114">
        <v>160</v>
      </c>
      <c r="K36" s="114">
        <f>50.42+83</f>
        <v>133.42000000000002</v>
      </c>
      <c r="L36" s="97">
        <f>SUM(G36:K36)</f>
        <v>1122.3500000000001</v>
      </c>
    </row>
    <row r="37" spans="5:12" ht="12.75">
      <c r="E37" s="21"/>
      <c r="F37" s="3" t="s">
        <v>79</v>
      </c>
      <c r="G37" s="69">
        <f>SUM(G9:G18)</f>
        <v>0</v>
      </c>
      <c r="H37" s="69">
        <f>SUM(H9:H36)</f>
        <v>10905.800000000005</v>
      </c>
      <c r="I37" s="69">
        <f>SUM(I9:I36)</f>
        <v>10638.109999999999</v>
      </c>
      <c r="J37" s="69">
        <f>SUM(J9:J36)</f>
        <v>3908.45</v>
      </c>
      <c r="K37" s="69">
        <f>SUM(K9:K36)</f>
        <v>4728.026</v>
      </c>
      <c r="L37" s="69">
        <f>SUM(L9:L36)</f>
        <v>30694.356000000003</v>
      </c>
    </row>
    <row r="38" spans="7:12" ht="12.75">
      <c r="G38" s="70"/>
      <c r="H38" s="70"/>
      <c r="I38" s="70"/>
      <c r="J38" s="70"/>
      <c r="K38" s="70"/>
      <c r="L38" s="70"/>
    </row>
    <row r="39" ht="12.75"/>
    <row r="40" spans="2:12" ht="12.75">
      <c r="B40" s="63"/>
      <c r="C40" s="41"/>
      <c r="D40" s="41"/>
      <c r="E40" s="42"/>
      <c r="F40" s="64"/>
      <c r="G40" s="65"/>
      <c r="H40" s="65"/>
      <c r="I40" s="66"/>
      <c r="J40" s="65"/>
      <c r="K40" s="66"/>
      <c r="L40" s="66"/>
    </row>
  </sheetData>
  <sheetProtection/>
  <printOptions/>
  <pageMargins left="0.75" right="0.75" top="1" bottom="1" header="0.5" footer="0.5"/>
  <pageSetup fitToHeight="1" fitToWidth="1" horizontalDpi="600" verticalDpi="600" orientation="landscape" scale="64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5.140625" style="4" bestFit="1" customWidth="1"/>
    <col min="2" max="4" width="10.140625" style="4" bestFit="1" customWidth="1"/>
    <col min="5" max="5" width="15.421875" style="4" bestFit="1" customWidth="1"/>
    <col min="6" max="6" width="37.28125" style="4" bestFit="1" customWidth="1"/>
    <col min="7" max="7" width="7.7109375" style="4" bestFit="1" customWidth="1"/>
    <col min="8" max="8" width="6.421875" style="4" bestFit="1" customWidth="1"/>
    <col min="9" max="9" width="7.7109375" style="4" bestFit="1" customWidth="1"/>
    <col min="10" max="10" width="8.8515625" style="4" bestFit="1" customWidth="1"/>
    <col min="11" max="11" width="5.7109375" style="4" bestFit="1" customWidth="1"/>
    <col min="12" max="12" width="7.7109375" style="4" bestFit="1" customWidth="1"/>
    <col min="13" max="16384" width="9.140625" style="4" customWidth="1"/>
  </cols>
  <sheetData>
    <row r="1" spans="1:6" s="2" customFormat="1" ht="12.75">
      <c r="A1" s="2" t="s">
        <v>21</v>
      </c>
      <c r="E1" s="3"/>
      <c r="F1" s="3" t="s">
        <v>33</v>
      </c>
    </row>
    <row r="2" spans="1:6" ht="12.75">
      <c r="A2" s="4" t="s">
        <v>31</v>
      </c>
      <c r="E2" s="5"/>
      <c r="F2" s="5"/>
    </row>
    <row r="3" spans="1:6" ht="12.75">
      <c r="A3" s="4" t="s">
        <v>1</v>
      </c>
      <c r="E3" s="5"/>
      <c r="F3" s="5"/>
    </row>
    <row r="4" spans="1:6" ht="12.75">
      <c r="A4" s="4" t="s">
        <v>81</v>
      </c>
      <c r="E4" s="5"/>
      <c r="F4" s="5"/>
    </row>
    <row r="5" spans="5:6" ht="12.75">
      <c r="E5" s="5"/>
      <c r="F5" s="5"/>
    </row>
    <row r="6" spans="5:6" ht="13.5" thickBot="1">
      <c r="E6" s="5"/>
      <c r="F6" s="5"/>
    </row>
    <row r="7" spans="1:12" ht="12.75">
      <c r="A7" s="6" t="s">
        <v>17</v>
      </c>
      <c r="B7" s="7" t="s">
        <v>2</v>
      </c>
      <c r="C7" s="8" t="s">
        <v>3</v>
      </c>
      <c r="D7" s="8"/>
      <c r="E7" s="9" t="s">
        <v>4</v>
      </c>
      <c r="F7" s="10" t="s">
        <v>5</v>
      </c>
      <c r="G7" s="9" t="s">
        <v>6</v>
      </c>
      <c r="H7" s="10" t="s">
        <v>7</v>
      </c>
      <c r="I7" s="11" t="s">
        <v>8</v>
      </c>
      <c r="J7" s="8" t="s">
        <v>9</v>
      </c>
      <c r="K7" s="11" t="s">
        <v>10</v>
      </c>
      <c r="L7" s="11" t="s">
        <v>11</v>
      </c>
    </row>
    <row r="8" spans="1:12" ht="13.5" thickBot="1">
      <c r="A8" s="12" t="s">
        <v>12</v>
      </c>
      <c r="B8" s="13" t="s">
        <v>13</v>
      </c>
      <c r="C8" s="14" t="s">
        <v>13</v>
      </c>
      <c r="D8" s="14"/>
      <c r="E8" s="15"/>
      <c r="F8" s="16"/>
      <c r="G8" s="15" t="s">
        <v>14</v>
      </c>
      <c r="H8" s="17"/>
      <c r="I8" s="18"/>
      <c r="J8" s="19" t="s">
        <v>15</v>
      </c>
      <c r="K8" s="20"/>
      <c r="L8" s="20"/>
    </row>
    <row r="9" spans="1:12" ht="12.75">
      <c r="A9" s="24"/>
      <c r="B9" s="40"/>
      <c r="C9" s="41"/>
      <c r="D9" s="41"/>
      <c r="E9" s="42"/>
      <c r="F9" s="30" t="s">
        <v>83</v>
      </c>
      <c r="G9" s="87"/>
      <c r="H9" s="87"/>
      <c r="I9" s="87"/>
      <c r="J9" s="87"/>
      <c r="K9" s="87"/>
      <c r="L9" s="92"/>
    </row>
    <row r="10" spans="5:12" ht="12.75">
      <c r="E10" s="5"/>
      <c r="F10" s="3" t="s">
        <v>79</v>
      </c>
      <c r="G10" s="35">
        <f aca="true" t="shared" si="0" ref="G10:L10">SUM(G9:G9)</f>
        <v>0</v>
      </c>
      <c r="H10" s="35">
        <f t="shared" si="0"/>
        <v>0</v>
      </c>
      <c r="I10" s="35">
        <f t="shared" si="0"/>
        <v>0</v>
      </c>
      <c r="J10" s="35">
        <f t="shared" si="0"/>
        <v>0</v>
      </c>
      <c r="K10" s="35">
        <f t="shared" si="0"/>
        <v>0</v>
      </c>
      <c r="L10" s="35">
        <f t="shared" si="0"/>
        <v>0</v>
      </c>
    </row>
    <row r="11" spans="5:6" ht="12.75">
      <c r="E11" s="5"/>
      <c r="F11" s="5"/>
    </row>
    <row r="12" spans="1:16" ht="12.75">
      <c r="A12" s="24"/>
      <c r="B12" s="24"/>
      <c r="C12" s="24"/>
      <c r="D12" s="24"/>
      <c r="E12" s="21"/>
      <c r="F12" s="44"/>
      <c r="G12" s="45"/>
      <c r="H12" s="45"/>
      <c r="I12" s="45"/>
      <c r="J12" s="45"/>
      <c r="K12" s="45"/>
      <c r="L12" s="45"/>
      <c r="M12" s="24"/>
      <c r="N12" s="24"/>
      <c r="O12" s="24"/>
      <c r="P12" s="24"/>
    </row>
    <row r="13" spans="1:16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</sheetData>
  <sheetProtection/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="90" zoomScaleNormal="90" zoomScalePageLayoutView="0" workbookViewId="0" topLeftCell="A1">
      <selection activeCell="J25" sqref="J25"/>
    </sheetView>
  </sheetViews>
  <sheetFormatPr defaultColWidth="9.140625" defaultRowHeight="12.75"/>
  <cols>
    <col min="1" max="1" width="20.421875" style="4" bestFit="1" customWidth="1"/>
    <col min="2" max="4" width="9.8515625" style="4" bestFit="1" customWidth="1"/>
    <col min="5" max="5" width="16.00390625" style="4" bestFit="1" customWidth="1"/>
    <col min="6" max="6" width="31.00390625" style="4" bestFit="1" customWidth="1"/>
    <col min="7" max="7" width="11.140625" style="4" bestFit="1" customWidth="1"/>
    <col min="8" max="8" width="9.57421875" style="4" bestFit="1" customWidth="1"/>
    <col min="9" max="9" width="11.140625" style="4" bestFit="1" customWidth="1"/>
    <col min="10" max="10" width="9.57421875" style="4" bestFit="1" customWidth="1"/>
    <col min="11" max="11" width="9.28125" style="4" bestFit="1" customWidth="1"/>
    <col min="12" max="12" width="11.140625" style="4" bestFit="1" customWidth="1"/>
    <col min="13" max="16384" width="9.140625" style="4" customWidth="1"/>
  </cols>
  <sheetData>
    <row r="1" spans="1:6" s="2" customFormat="1" ht="12.75">
      <c r="A1" s="2" t="s">
        <v>29</v>
      </c>
      <c r="B1" s="2">
        <v>470</v>
      </c>
      <c r="E1" s="3"/>
      <c r="F1" s="3" t="s">
        <v>32</v>
      </c>
    </row>
    <row r="2" spans="1:6" ht="12.75">
      <c r="A2" s="4" t="s">
        <v>30</v>
      </c>
      <c r="E2" s="5"/>
      <c r="F2" s="5"/>
    </row>
    <row r="3" spans="1:6" ht="12.75">
      <c r="A3" s="4" t="s">
        <v>1</v>
      </c>
      <c r="E3" s="5"/>
      <c r="F3" s="5"/>
    </row>
    <row r="4" spans="1:6" ht="12.75">
      <c r="A4" s="4" t="s">
        <v>81</v>
      </c>
      <c r="E4" s="5"/>
      <c r="F4" s="5"/>
    </row>
    <row r="5" spans="5:6" ht="12.75">
      <c r="E5" s="5"/>
      <c r="F5" s="5"/>
    </row>
    <row r="6" spans="5:6" ht="13.5" thickBot="1">
      <c r="E6" s="5"/>
      <c r="F6" s="5"/>
    </row>
    <row r="7" spans="1:12" ht="12.75">
      <c r="A7" s="6" t="s">
        <v>17</v>
      </c>
      <c r="B7" s="7" t="s">
        <v>2</v>
      </c>
      <c r="C7" s="8" t="s">
        <v>3</v>
      </c>
      <c r="D7" s="8"/>
      <c r="E7" s="9" t="s">
        <v>4</v>
      </c>
      <c r="F7" s="10" t="s">
        <v>5</v>
      </c>
      <c r="G7" s="9" t="s">
        <v>6</v>
      </c>
      <c r="H7" s="10" t="s">
        <v>7</v>
      </c>
      <c r="I7" s="11" t="s">
        <v>8</v>
      </c>
      <c r="J7" s="8" t="s">
        <v>9</v>
      </c>
      <c r="K7" s="11" t="s">
        <v>10</v>
      </c>
      <c r="L7" s="11" t="s">
        <v>11</v>
      </c>
    </row>
    <row r="8" spans="1:12" ht="13.5" thickBot="1">
      <c r="A8" s="12" t="s">
        <v>12</v>
      </c>
      <c r="B8" s="13" t="s">
        <v>13</v>
      </c>
      <c r="C8" s="14" t="s">
        <v>13</v>
      </c>
      <c r="D8" s="14"/>
      <c r="E8" s="15"/>
      <c r="F8" s="16"/>
      <c r="G8" s="15" t="s">
        <v>14</v>
      </c>
      <c r="H8" s="17"/>
      <c r="I8" s="18"/>
      <c r="J8" s="19" t="s">
        <v>15</v>
      </c>
      <c r="K8" s="20"/>
      <c r="L8" s="20"/>
    </row>
    <row r="9" spans="1:12" ht="12.75">
      <c r="A9" s="26"/>
      <c r="B9" s="36"/>
      <c r="C9" s="28"/>
      <c r="D9" s="28"/>
      <c r="E9" s="29"/>
      <c r="F9" s="30" t="s">
        <v>83</v>
      </c>
      <c r="G9" s="87"/>
      <c r="H9" s="87"/>
      <c r="I9" s="87"/>
      <c r="J9" s="87"/>
      <c r="K9" s="87"/>
      <c r="L9" s="92"/>
    </row>
    <row r="10" spans="5:12" ht="12.75">
      <c r="E10" s="5"/>
      <c r="F10" s="3" t="s">
        <v>18</v>
      </c>
      <c r="G10" s="35">
        <f aca="true" t="shared" si="0" ref="G10:L10">SUM(G9:G9)</f>
        <v>0</v>
      </c>
      <c r="H10" s="35">
        <f t="shared" si="0"/>
        <v>0</v>
      </c>
      <c r="I10" s="35">
        <f t="shared" si="0"/>
        <v>0</v>
      </c>
      <c r="J10" s="35">
        <f t="shared" si="0"/>
        <v>0</v>
      </c>
      <c r="K10" s="35">
        <f t="shared" si="0"/>
        <v>0</v>
      </c>
      <c r="L10" s="35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20.28125" style="4" bestFit="1" customWidth="1"/>
    <col min="2" max="3" width="11.28125" style="4" bestFit="1" customWidth="1"/>
    <col min="4" max="4" width="11.57421875" style="4" bestFit="1" customWidth="1"/>
    <col min="5" max="5" width="16.00390625" style="4" bestFit="1" customWidth="1"/>
    <col min="6" max="6" width="31.00390625" style="4" bestFit="1" customWidth="1"/>
    <col min="7" max="7" width="10.28125" style="4" bestFit="1" customWidth="1"/>
    <col min="8" max="8" width="10.8515625" style="4" bestFit="1" customWidth="1"/>
    <col min="9" max="9" width="11.28125" style="4" bestFit="1" customWidth="1"/>
    <col min="10" max="11" width="10.421875" style="4" bestFit="1" customWidth="1"/>
    <col min="12" max="12" width="11.28125" style="4" bestFit="1" customWidth="1"/>
    <col min="13" max="16384" width="9.140625" style="4" customWidth="1"/>
  </cols>
  <sheetData>
    <row r="1" spans="1:6" s="2" customFormat="1" ht="12.75">
      <c r="A1" s="2" t="s">
        <v>27</v>
      </c>
      <c r="B1" s="2">
        <v>963</v>
      </c>
      <c r="E1" s="3"/>
      <c r="F1" s="2" t="s">
        <v>32</v>
      </c>
    </row>
    <row r="2" spans="1:6" ht="12.75">
      <c r="A2" s="4" t="s">
        <v>28</v>
      </c>
      <c r="E2" s="5"/>
      <c r="F2" s="5"/>
    </row>
    <row r="3" spans="1:6" ht="12.75">
      <c r="A3" s="4" t="s">
        <v>1</v>
      </c>
      <c r="E3" s="5"/>
      <c r="F3" s="5"/>
    </row>
    <row r="4" spans="1:6" ht="12.75">
      <c r="A4" s="4" t="s">
        <v>81</v>
      </c>
      <c r="E4" s="5"/>
      <c r="F4" s="5"/>
    </row>
    <row r="5" spans="5:6" ht="12.75">
      <c r="E5" s="5"/>
      <c r="F5" s="5"/>
    </row>
    <row r="6" spans="5:6" ht="13.5" thickBot="1">
      <c r="E6" s="5"/>
      <c r="F6" s="5"/>
    </row>
    <row r="7" spans="1:12" ht="12.75">
      <c r="A7" s="6" t="s">
        <v>17</v>
      </c>
      <c r="B7" s="7" t="s">
        <v>2</v>
      </c>
      <c r="C7" s="8" t="s">
        <v>3</v>
      </c>
      <c r="D7" s="8"/>
      <c r="E7" s="9" t="s">
        <v>4</v>
      </c>
      <c r="F7" s="10" t="s">
        <v>5</v>
      </c>
      <c r="G7" s="9" t="s">
        <v>6</v>
      </c>
      <c r="H7" s="10" t="s">
        <v>7</v>
      </c>
      <c r="I7" s="11" t="s">
        <v>8</v>
      </c>
      <c r="J7" s="8" t="s">
        <v>9</v>
      </c>
      <c r="K7" s="11" t="s">
        <v>10</v>
      </c>
      <c r="L7" s="11" t="s">
        <v>11</v>
      </c>
    </row>
    <row r="8" spans="1:12" ht="13.5" thickBot="1">
      <c r="A8" s="12" t="s">
        <v>12</v>
      </c>
      <c r="B8" s="13" t="s">
        <v>13</v>
      </c>
      <c r="C8" s="14" t="s">
        <v>13</v>
      </c>
      <c r="D8" s="14"/>
      <c r="E8" s="15"/>
      <c r="F8" s="16"/>
      <c r="G8" s="15" t="s">
        <v>14</v>
      </c>
      <c r="H8" s="17"/>
      <c r="I8" s="18"/>
      <c r="J8" s="19" t="s">
        <v>15</v>
      </c>
      <c r="K8" s="20"/>
      <c r="L8" s="20"/>
    </row>
    <row r="9" spans="1:12" ht="13.5" thickBot="1">
      <c r="A9" s="26"/>
      <c r="B9" s="27"/>
      <c r="C9" s="28"/>
      <c r="D9" s="28"/>
      <c r="E9" s="29"/>
      <c r="F9" s="30" t="s">
        <v>83</v>
      </c>
      <c r="G9" s="98"/>
      <c r="H9" s="99"/>
      <c r="I9" s="99"/>
      <c r="J9" s="98"/>
      <c r="K9" s="86"/>
      <c r="L9" s="98"/>
    </row>
    <row r="10" spans="1:12" ht="12.75">
      <c r="A10" s="68" t="s">
        <v>228</v>
      </c>
      <c r="B10" s="27">
        <v>39162</v>
      </c>
      <c r="C10" s="28">
        <v>39165</v>
      </c>
      <c r="D10" s="28">
        <v>39169</v>
      </c>
      <c r="E10" s="29" t="s">
        <v>229</v>
      </c>
      <c r="F10" s="29" t="s">
        <v>230</v>
      </c>
      <c r="G10" s="86">
        <v>72.18</v>
      </c>
      <c r="H10" s="116"/>
      <c r="I10" s="116">
        <v>299.68</v>
      </c>
      <c r="J10" s="86">
        <v>198</v>
      </c>
      <c r="K10" s="86"/>
      <c r="L10" s="86">
        <f>SUM(G10:K10)</f>
        <v>569.86</v>
      </c>
    </row>
    <row r="11" spans="2:12" ht="12.75">
      <c r="B11" s="34"/>
      <c r="C11" s="34"/>
      <c r="D11" s="34"/>
      <c r="E11" s="5"/>
      <c r="F11" s="3" t="s">
        <v>79</v>
      </c>
      <c r="G11" s="35">
        <f>SUM(G10:G10)</f>
        <v>72.18</v>
      </c>
      <c r="H11" s="35">
        <f>SUM(H9:H9)</f>
        <v>0</v>
      </c>
      <c r="I11" s="35">
        <f>SUM(I10:I10)</f>
        <v>299.68</v>
      </c>
      <c r="J11" s="35">
        <f>SUM(J10:J10)</f>
        <v>198</v>
      </c>
      <c r="K11" s="35">
        <f>SUM(K9:K9)</f>
        <v>0</v>
      </c>
      <c r="L11" s="35">
        <f>SUM(L10:L10)</f>
        <v>569.86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="90" zoomScaleNormal="90" zoomScalePageLayoutView="0" workbookViewId="0" topLeftCell="A1">
      <selection activeCell="H24" sqref="H24"/>
    </sheetView>
  </sheetViews>
  <sheetFormatPr defaultColWidth="9.140625" defaultRowHeight="12.75"/>
  <cols>
    <col min="1" max="1" width="15.140625" style="4" bestFit="1" customWidth="1"/>
    <col min="2" max="2" width="10.140625" style="4" bestFit="1" customWidth="1"/>
    <col min="3" max="4" width="11.00390625" style="4" bestFit="1" customWidth="1"/>
    <col min="5" max="5" width="22.8515625" style="4" bestFit="1" customWidth="1"/>
    <col min="6" max="6" width="38.57421875" style="4" bestFit="1" customWidth="1"/>
    <col min="7" max="7" width="8.28125" style="4" bestFit="1" customWidth="1"/>
    <col min="8" max="8" width="6.421875" style="4" bestFit="1" customWidth="1"/>
    <col min="9" max="10" width="9.28125" style="4" bestFit="1" customWidth="1"/>
    <col min="11" max="11" width="8.8515625" style="4" bestFit="1" customWidth="1"/>
    <col min="12" max="12" width="9.421875" style="4" bestFit="1" customWidth="1"/>
    <col min="13" max="16384" width="9.140625" style="4" customWidth="1"/>
  </cols>
  <sheetData>
    <row r="1" spans="1:6" s="2" customFormat="1" ht="12.75" customHeight="1">
      <c r="A1" s="2" t="s">
        <v>16</v>
      </c>
      <c r="C1" s="2">
        <v>956</v>
      </c>
      <c r="E1" s="3"/>
      <c r="F1" s="3" t="s">
        <v>33</v>
      </c>
    </row>
    <row r="2" spans="1:6" ht="12.75" customHeight="1">
      <c r="A2" s="4" t="s">
        <v>0</v>
      </c>
      <c r="E2" s="5"/>
      <c r="F2" s="5"/>
    </row>
    <row r="3" spans="1:6" ht="12.75" customHeight="1">
      <c r="A3" s="4" t="s">
        <v>1</v>
      </c>
      <c r="E3" s="5"/>
      <c r="F3" s="5"/>
    </row>
    <row r="4" spans="1:6" ht="12.75" customHeight="1">
      <c r="A4" s="4" t="s">
        <v>81</v>
      </c>
      <c r="E4" s="5"/>
      <c r="F4" s="5"/>
    </row>
    <row r="5" spans="5:6" ht="12.75" customHeight="1">
      <c r="E5" s="5"/>
      <c r="F5" s="5"/>
    </row>
    <row r="6" spans="5:6" ht="12.75" customHeight="1" thickBot="1">
      <c r="E6" s="5"/>
      <c r="F6" s="5"/>
    </row>
    <row r="7" spans="1:12" ht="12.75" customHeight="1">
      <c r="A7" s="6" t="s">
        <v>17</v>
      </c>
      <c r="B7" s="7" t="s">
        <v>2</v>
      </c>
      <c r="C7" s="8" t="s">
        <v>3</v>
      </c>
      <c r="D7" s="8"/>
      <c r="E7" s="9" t="s">
        <v>4</v>
      </c>
      <c r="F7" s="10" t="s">
        <v>5</v>
      </c>
      <c r="G7" s="9" t="s">
        <v>6</v>
      </c>
      <c r="H7" s="10" t="s">
        <v>7</v>
      </c>
      <c r="I7" s="11" t="s">
        <v>8</v>
      </c>
      <c r="J7" s="8" t="s">
        <v>9</v>
      </c>
      <c r="K7" s="11" t="s">
        <v>10</v>
      </c>
      <c r="L7" s="11" t="s">
        <v>11</v>
      </c>
    </row>
    <row r="8" spans="1:12" ht="12.75" customHeight="1" thickBot="1">
      <c r="A8" s="12" t="s">
        <v>12</v>
      </c>
      <c r="B8" s="13" t="s">
        <v>13</v>
      </c>
      <c r="C8" s="14" t="s">
        <v>13</v>
      </c>
      <c r="D8" s="14"/>
      <c r="E8" s="15"/>
      <c r="F8" s="16"/>
      <c r="G8" s="15" t="s">
        <v>14</v>
      </c>
      <c r="H8" s="17"/>
      <c r="I8" s="18"/>
      <c r="J8" s="19" t="s">
        <v>15</v>
      </c>
      <c r="K8" s="20"/>
      <c r="L8" s="20"/>
    </row>
    <row r="9" spans="2:12" ht="12.75" customHeight="1">
      <c r="B9" s="76"/>
      <c r="C9" s="76"/>
      <c r="D9" s="76"/>
      <c r="E9" s="29"/>
      <c r="F9" s="30" t="s">
        <v>83</v>
      </c>
      <c r="G9" s="86"/>
      <c r="H9" s="86"/>
      <c r="I9" s="86"/>
      <c r="J9" s="86"/>
      <c r="K9" s="86"/>
      <c r="L9" s="86"/>
    </row>
    <row r="10" spans="5:12" ht="12.75" customHeight="1">
      <c r="E10" s="5"/>
      <c r="F10" s="3" t="s">
        <v>79</v>
      </c>
      <c r="G10" s="35">
        <f aca="true" t="shared" si="0" ref="G10:L10">SUM(G9:G9)</f>
        <v>0</v>
      </c>
      <c r="H10" s="35">
        <f t="shared" si="0"/>
        <v>0</v>
      </c>
      <c r="I10" s="35">
        <f t="shared" si="0"/>
        <v>0</v>
      </c>
      <c r="J10" s="35">
        <f t="shared" si="0"/>
        <v>0</v>
      </c>
      <c r="K10" s="35">
        <f t="shared" si="0"/>
        <v>0</v>
      </c>
      <c r="L10" s="35">
        <f t="shared" si="0"/>
        <v>0</v>
      </c>
    </row>
    <row r="11" spans="5:6" ht="12.75" customHeight="1">
      <c r="E11" s="5"/>
      <c r="F11" s="5"/>
    </row>
    <row r="12" spans="5:6" ht="12.75" customHeight="1">
      <c r="E12" s="5"/>
      <c r="F12" s="5"/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="90" zoomScaleNormal="90" zoomScalePageLayoutView="0" workbookViewId="0" topLeftCell="A1">
      <selection activeCell="L19" sqref="L19"/>
    </sheetView>
  </sheetViews>
  <sheetFormatPr defaultColWidth="9.140625" defaultRowHeight="12.75"/>
  <cols>
    <col min="1" max="1" width="15.140625" style="4" bestFit="1" customWidth="1"/>
    <col min="2" max="4" width="11.00390625" style="4" bestFit="1" customWidth="1"/>
    <col min="5" max="5" width="22.8515625" style="4" bestFit="1" customWidth="1"/>
    <col min="6" max="6" width="49.00390625" style="4" bestFit="1" customWidth="1"/>
    <col min="7" max="7" width="11.421875" style="4" customWidth="1"/>
    <col min="8" max="8" width="11.140625" style="4" bestFit="1" customWidth="1"/>
    <col min="9" max="9" width="11.8515625" style="4" customWidth="1"/>
    <col min="10" max="10" width="12.7109375" style="4" customWidth="1"/>
    <col min="11" max="11" width="9.00390625" style="4" bestFit="1" customWidth="1"/>
    <col min="12" max="12" width="11.140625" style="4" bestFit="1" customWidth="1"/>
    <col min="13" max="16384" width="9.140625" style="4" customWidth="1"/>
  </cols>
  <sheetData>
    <row r="1" spans="1:6" s="2" customFormat="1" ht="12.75" customHeight="1">
      <c r="A1" s="2" t="s">
        <v>135</v>
      </c>
      <c r="C1" s="2">
        <v>22191</v>
      </c>
      <c r="E1" s="3"/>
      <c r="F1" s="3" t="s">
        <v>128</v>
      </c>
    </row>
    <row r="2" spans="1:6" ht="12.75" customHeight="1">
      <c r="A2" s="4" t="s">
        <v>0</v>
      </c>
      <c r="E2" s="5"/>
      <c r="F2" s="5"/>
    </row>
    <row r="3" spans="1:6" ht="12.75" customHeight="1">
      <c r="A3" s="4" t="s">
        <v>1</v>
      </c>
      <c r="E3" s="5"/>
      <c r="F3" s="5"/>
    </row>
    <row r="4" spans="1:6" ht="12.75" customHeight="1">
      <c r="A4" s="4" t="s">
        <v>81</v>
      </c>
      <c r="E4" s="5"/>
      <c r="F4" s="5"/>
    </row>
    <row r="5" spans="5:6" ht="12.75" customHeight="1">
      <c r="E5" s="5"/>
      <c r="F5" s="5"/>
    </row>
    <row r="6" spans="5:6" ht="12.75" customHeight="1" thickBot="1">
      <c r="E6" s="5"/>
      <c r="F6" s="5"/>
    </row>
    <row r="7" spans="1:12" ht="12.75" customHeight="1">
      <c r="A7" s="6" t="s">
        <v>17</v>
      </c>
      <c r="B7" s="7" t="s">
        <v>2</v>
      </c>
      <c r="C7" s="8" t="s">
        <v>3</v>
      </c>
      <c r="D7" s="8"/>
      <c r="E7" s="9" t="s">
        <v>4</v>
      </c>
      <c r="F7" s="10" t="s">
        <v>5</v>
      </c>
      <c r="G7" s="9" t="s">
        <v>6</v>
      </c>
      <c r="H7" s="10" t="s">
        <v>7</v>
      </c>
      <c r="I7" s="11" t="s">
        <v>8</v>
      </c>
      <c r="J7" s="8" t="s">
        <v>9</v>
      </c>
      <c r="K7" s="11" t="s">
        <v>10</v>
      </c>
      <c r="L7" s="11" t="s">
        <v>11</v>
      </c>
    </row>
    <row r="8" spans="1:12" ht="12.75" customHeight="1" thickBot="1">
      <c r="A8" s="12" t="s">
        <v>12</v>
      </c>
      <c r="B8" s="13" t="s">
        <v>13</v>
      </c>
      <c r="C8" s="14" t="s">
        <v>13</v>
      </c>
      <c r="D8" s="14"/>
      <c r="E8" s="15"/>
      <c r="F8" s="16"/>
      <c r="G8" s="15" t="s">
        <v>14</v>
      </c>
      <c r="H8" s="17"/>
      <c r="I8" s="18"/>
      <c r="J8" s="19" t="s">
        <v>15</v>
      </c>
      <c r="K8" s="20"/>
      <c r="L8" s="20"/>
    </row>
    <row r="9" spans="1:12" s="24" customFormat="1" ht="12.75" customHeight="1">
      <c r="A9" s="68" t="s">
        <v>136</v>
      </c>
      <c r="B9" s="63">
        <v>39367</v>
      </c>
      <c r="C9" s="83">
        <v>39023</v>
      </c>
      <c r="D9" s="83">
        <v>40124</v>
      </c>
      <c r="E9" s="42" t="s">
        <v>138</v>
      </c>
      <c r="F9" s="42" t="s">
        <v>137</v>
      </c>
      <c r="G9" s="84">
        <v>98.8</v>
      </c>
      <c r="H9" s="84">
        <v>1068.5</v>
      </c>
      <c r="I9" s="84">
        <v>86.59</v>
      </c>
      <c r="J9" s="84">
        <v>214.5</v>
      </c>
      <c r="K9" s="84"/>
      <c r="L9" s="84">
        <f aca="true" t="shared" si="0" ref="L9:L14">SUM(G9:K9)</f>
        <v>1468.3899999999999</v>
      </c>
    </row>
    <row r="10" spans="1:12" s="24" customFormat="1" ht="12.75" customHeight="1" thickBot="1">
      <c r="A10" s="100" t="s">
        <v>142</v>
      </c>
      <c r="B10" s="83">
        <v>39162</v>
      </c>
      <c r="C10" s="83">
        <v>39164</v>
      </c>
      <c r="D10" s="83">
        <v>39167</v>
      </c>
      <c r="E10" s="42" t="s">
        <v>143</v>
      </c>
      <c r="F10" s="42" t="s">
        <v>144</v>
      </c>
      <c r="G10" s="94">
        <v>13.84</v>
      </c>
      <c r="H10" s="94">
        <v>863.3</v>
      </c>
      <c r="I10" s="94">
        <v>386.87</v>
      </c>
      <c r="J10" s="94">
        <v>209</v>
      </c>
      <c r="K10" s="94">
        <v>405.78</v>
      </c>
      <c r="L10" s="94">
        <f t="shared" si="0"/>
        <v>1878.79</v>
      </c>
    </row>
    <row r="11" spans="1:12" ht="12.75" customHeight="1">
      <c r="A11" s="62" t="s">
        <v>145</v>
      </c>
      <c r="B11" s="101">
        <v>39367</v>
      </c>
      <c r="C11" s="101">
        <v>39093</v>
      </c>
      <c r="D11" s="101">
        <v>39097</v>
      </c>
      <c r="E11" s="5" t="s">
        <v>146</v>
      </c>
      <c r="F11" s="5" t="s">
        <v>147</v>
      </c>
      <c r="G11" s="102">
        <v>98.8</v>
      </c>
      <c r="H11" s="102">
        <v>742.2</v>
      </c>
      <c r="I11" s="102">
        <v>423.92</v>
      </c>
      <c r="J11" s="102">
        <v>210.5</v>
      </c>
      <c r="K11" s="102">
        <v>295.05</v>
      </c>
      <c r="L11" s="96">
        <f t="shared" si="0"/>
        <v>1770.47</v>
      </c>
    </row>
    <row r="12" spans="1:12" s="24" customFormat="1" ht="12.75" customHeight="1">
      <c r="A12" s="62" t="s">
        <v>148</v>
      </c>
      <c r="B12" s="83">
        <v>39365</v>
      </c>
      <c r="C12" s="83">
        <v>39220</v>
      </c>
      <c r="D12" s="83">
        <v>39223</v>
      </c>
      <c r="E12" s="42" t="s">
        <v>149</v>
      </c>
      <c r="F12" s="29" t="s">
        <v>150</v>
      </c>
      <c r="G12" s="103">
        <v>13.84</v>
      </c>
      <c r="H12" s="103">
        <v>1398.4</v>
      </c>
      <c r="I12" s="103">
        <v>294.02</v>
      </c>
      <c r="J12" s="103">
        <v>204</v>
      </c>
      <c r="K12" s="103">
        <v>193.16</v>
      </c>
      <c r="L12" s="103">
        <f t="shared" si="0"/>
        <v>2103.42</v>
      </c>
    </row>
    <row r="13" spans="1:12" ht="12.75" customHeight="1" thickBot="1">
      <c r="A13" s="62" t="s">
        <v>151</v>
      </c>
      <c r="B13" s="101">
        <v>39367</v>
      </c>
      <c r="C13" s="101">
        <v>39258</v>
      </c>
      <c r="D13" s="101">
        <v>39261</v>
      </c>
      <c r="E13" s="5" t="s">
        <v>152</v>
      </c>
      <c r="F13" s="5" t="s">
        <v>153</v>
      </c>
      <c r="G13" s="104">
        <v>13.84</v>
      </c>
      <c r="H13" s="104">
        <v>514.1</v>
      </c>
      <c r="I13" s="104">
        <v>535.83</v>
      </c>
      <c r="J13" s="104">
        <v>224</v>
      </c>
      <c r="K13" s="104"/>
      <c r="L13" s="104">
        <f t="shared" si="0"/>
        <v>1287.77</v>
      </c>
    </row>
    <row r="14" spans="1:12" s="24" customFormat="1" ht="30" customHeight="1">
      <c r="A14" s="62" t="s">
        <v>154</v>
      </c>
      <c r="B14" s="83">
        <v>39365</v>
      </c>
      <c r="C14" s="83">
        <v>39293</v>
      </c>
      <c r="D14" s="83">
        <v>39295</v>
      </c>
      <c r="E14" s="42" t="s">
        <v>155</v>
      </c>
      <c r="F14" s="105" t="s">
        <v>156</v>
      </c>
      <c r="G14" s="106">
        <v>13.84</v>
      </c>
      <c r="H14" s="106">
        <v>446.6</v>
      </c>
      <c r="I14" s="106">
        <v>172.48</v>
      </c>
      <c r="J14" s="106">
        <v>127.75</v>
      </c>
      <c r="K14" s="106"/>
      <c r="L14" s="106">
        <f t="shared" si="0"/>
        <v>760.67</v>
      </c>
    </row>
    <row r="15" spans="5:12" ht="12.75" customHeight="1">
      <c r="E15" s="5"/>
      <c r="F15" s="3" t="s">
        <v>79</v>
      </c>
      <c r="G15" s="35">
        <f>SUM(G9:G14)</f>
        <v>252.96</v>
      </c>
      <c r="H15" s="35">
        <f>SUM(H9:H14)</f>
        <v>5033.1</v>
      </c>
      <c r="I15" s="35">
        <f>SUM(I9:I14)</f>
        <v>1899.71</v>
      </c>
      <c r="J15" s="35">
        <f>SUM(J9:J14)</f>
        <v>1189.75</v>
      </c>
      <c r="K15" s="35">
        <f>SUM(K9:K9)</f>
        <v>0</v>
      </c>
      <c r="L15" s="35">
        <f>SUM(L9:L14)</f>
        <v>9269.51</v>
      </c>
    </row>
    <row r="16" spans="5:6" ht="12.75" customHeight="1">
      <c r="E16" s="5"/>
      <c r="F16" s="5"/>
    </row>
    <row r="17" spans="5:6" ht="12.75" customHeight="1">
      <c r="E17" s="5"/>
      <c r="F17" s="24"/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8.00390625" style="4" bestFit="1" customWidth="1"/>
    <col min="2" max="2" width="11.140625" style="4" bestFit="1" customWidth="1"/>
    <col min="3" max="3" width="10.57421875" style="4" bestFit="1" customWidth="1"/>
    <col min="4" max="4" width="11.28125" style="4" bestFit="1" customWidth="1"/>
    <col min="5" max="5" width="17.8515625" style="4" bestFit="1" customWidth="1"/>
    <col min="6" max="6" width="37.28125" style="4" bestFit="1" customWidth="1"/>
    <col min="7" max="7" width="10.421875" style="4" bestFit="1" customWidth="1"/>
    <col min="8" max="8" width="11.140625" style="4" bestFit="1" customWidth="1"/>
    <col min="9" max="9" width="10.8515625" style="4" bestFit="1" customWidth="1"/>
    <col min="10" max="10" width="9.8515625" style="4" bestFit="1" customWidth="1"/>
    <col min="11" max="11" width="10.421875" style="4" bestFit="1" customWidth="1"/>
    <col min="12" max="12" width="12.00390625" style="4" bestFit="1" customWidth="1"/>
    <col min="13" max="16384" width="9.140625" style="4" customWidth="1"/>
  </cols>
  <sheetData>
    <row r="1" spans="1:6" s="2" customFormat="1" ht="12.75">
      <c r="A1" s="2" t="s">
        <v>19</v>
      </c>
      <c r="C1" s="2">
        <v>8803</v>
      </c>
      <c r="E1" s="3"/>
      <c r="F1" s="3" t="s">
        <v>53</v>
      </c>
    </row>
    <row r="2" spans="1:6" ht="12.75">
      <c r="A2" s="4" t="s">
        <v>20</v>
      </c>
      <c r="E2" s="5"/>
      <c r="F2" s="5"/>
    </row>
    <row r="3" spans="1:6" ht="12.75">
      <c r="A3" s="4" t="s">
        <v>1</v>
      </c>
      <c r="E3" s="5"/>
      <c r="F3" s="5"/>
    </row>
    <row r="4" spans="1:6" ht="12.75">
      <c r="A4" s="4" t="s">
        <v>81</v>
      </c>
      <c r="E4" s="5"/>
      <c r="F4" s="5"/>
    </row>
    <row r="5" spans="5:6" ht="12.75">
      <c r="E5" s="5"/>
      <c r="F5" s="5"/>
    </row>
    <row r="6" spans="5:6" ht="13.5" thickBot="1">
      <c r="E6" s="5"/>
      <c r="F6" s="5"/>
    </row>
    <row r="7" spans="1:12" ht="12.75">
      <c r="A7" s="6" t="s">
        <v>17</v>
      </c>
      <c r="B7" s="7" t="s">
        <v>2</v>
      </c>
      <c r="C7" s="8" t="s">
        <v>3</v>
      </c>
      <c r="D7" s="8"/>
      <c r="E7" s="9" t="s">
        <v>4</v>
      </c>
      <c r="F7" s="10" t="s">
        <v>5</v>
      </c>
      <c r="G7" s="9" t="s">
        <v>6</v>
      </c>
      <c r="H7" s="10" t="s">
        <v>7</v>
      </c>
      <c r="I7" s="11" t="s">
        <v>8</v>
      </c>
      <c r="J7" s="8" t="s">
        <v>9</v>
      </c>
      <c r="K7" s="11" t="s">
        <v>10</v>
      </c>
      <c r="L7" s="11" t="s">
        <v>11</v>
      </c>
    </row>
    <row r="8" spans="1:12" ht="13.5" thickBot="1">
      <c r="A8" s="12" t="s">
        <v>12</v>
      </c>
      <c r="B8" s="13" t="s">
        <v>13</v>
      </c>
      <c r="C8" s="14" t="s">
        <v>13</v>
      </c>
      <c r="D8" s="14"/>
      <c r="E8" s="15"/>
      <c r="F8" s="16"/>
      <c r="G8" s="15" t="s">
        <v>14</v>
      </c>
      <c r="H8" s="17"/>
      <c r="I8" s="18"/>
      <c r="J8" s="19" t="s">
        <v>15</v>
      </c>
      <c r="K8" s="20"/>
      <c r="L8" s="20"/>
    </row>
    <row r="9" spans="1:12" s="24" customFormat="1" ht="12.75">
      <c r="A9" s="68" t="s">
        <v>157</v>
      </c>
      <c r="B9" s="22">
        <v>39288</v>
      </c>
      <c r="C9" s="22">
        <v>39232</v>
      </c>
      <c r="D9" s="22" t="s">
        <v>158</v>
      </c>
      <c r="E9" s="21" t="s">
        <v>159</v>
      </c>
      <c r="F9" s="42" t="s">
        <v>160</v>
      </c>
      <c r="G9" s="33">
        <f>79.54+79.54</f>
        <v>159.08</v>
      </c>
      <c r="H9" s="33"/>
      <c r="I9" s="33">
        <v>176.52</v>
      </c>
      <c r="J9" s="33">
        <v>73.5</v>
      </c>
      <c r="K9" s="33">
        <v>20</v>
      </c>
      <c r="L9" s="33">
        <f>SUM(G9:K9)</f>
        <v>429.1</v>
      </c>
    </row>
    <row r="10" spans="2:12" ht="12.75">
      <c r="B10" s="25"/>
      <c r="C10" s="25"/>
      <c r="D10" s="25"/>
      <c r="E10" s="5"/>
      <c r="F10" s="30" t="s">
        <v>83</v>
      </c>
      <c r="G10" s="43"/>
      <c r="H10" s="43"/>
      <c r="I10" s="43"/>
      <c r="J10" s="43"/>
      <c r="K10" s="43"/>
      <c r="L10" s="43"/>
    </row>
    <row r="11" spans="5:12" ht="12.75">
      <c r="E11" s="5"/>
      <c r="F11" s="3" t="s">
        <v>79</v>
      </c>
      <c r="G11" s="35">
        <f>SUM(G9:G9)</f>
        <v>159.08</v>
      </c>
      <c r="H11" s="35">
        <f>SUM(H10:H10)</f>
        <v>0</v>
      </c>
      <c r="I11" s="35">
        <f>SUM(I9:I9)</f>
        <v>176.52</v>
      </c>
      <c r="J11" s="35">
        <f>SUM(J9:J9)</f>
        <v>73.5</v>
      </c>
      <c r="K11" s="35">
        <f>SUM(K9:K9)</f>
        <v>20</v>
      </c>
      <c r="L11" s="35">
        <f>SUM(L9:L9)</f>
        <v>429.1</v>
      </c>
    </row>
    <row r="12" spans="5:6" ht="12.75">
      <c r="E12" s="5"/>
      <c r="F12" s="5"/>
    </row>
  </sheetData>
  <sheetProtection/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90" zoomScaleNormal="90" zoomScalePageLayoutView="0" workbookViewId="0" topLeftCell="A1">
      <selection activeCell="F20" sqref="F20"/>
    </sheetView>
  </sheetViews>
  <sheetFormatPr defaultColWidth="9.140625" defaultRowHeight="12.75"/>
  <cols>
    <col min="1" max="1" width="21.57421875" style="24" bestFit="1" customWidth="1"/>
    <col min="2" max="2" width="11.140625" style="24" bestFit="1" customWidth="1"/>
    <col min="3" max="4" width="11.421875" style="24" bestFit="1" customWidth="1"/>
    <col min="5" max="5" width="16.7109375" style="24" bestFit="1" customWidth="1"/>
    <col min="6" max="6" width="40.421875" style="24" customWidth="1"/>
    <col min="7" max="7" width="9.8515625" style="24" bestFit="1" customWidth="1"/>
    <col min="8" max="8" width="12.00390625" style="24" bestFit="1" customWidth="1"/>
    <col min="9" max="9" width="11.57421875" style="24" bestFit="1" customWidth="1"/>
    <col min="10" max="10" width="11.28125" style="24" bestFit="1" customWidth="1"/>
    <col min="11" max="11" width="9.7109375" style="24" bestFit="1" customWidth="1"/>
    <col min="12" max="12" width="11.28125" style="24" bestFit="1" customWidth="1"/>
    <col min="13" max="14" width="9.421875" style="24" hidden="1" customWidth="1"/>
    <col min="15" max="16384" width="9.140625" style="24" customWidth="1"/>
  </cols>
  <sheetData>
    <row r="1" spans="1:6" s="46" customFormat="1" ht="12.75">
      <c r="A1" s="46" t="s">
        <v>22</v>
      </c>
      <c r="C1" s="46">
        <v>14723</v>
      </c>
      <c r="E1" s="44"/>
      <c r="F1" s="44" t="s">
        <v>42</v>
      </c>
    </row>
    <row r="2" spans="1:6" ht="12.75">
      <c r="A2" s="24" t="s">
        <v>23</v>
      </c>
      <c r="E2" s="21"/>
      <c r="F2" s="21"/>
    </row>
    <row r="3" spans="1:6" ht="12.75">
      <c r="A3" s="24" t="s">
        <v>1</v>
      </c>
      <c r="E3" s="21"/>
      <c r="F3" s="21"/>
    </row>
    <row r="4" spans="1:6" ht="12.75">
      <c r="A4" s="24" t="s">
        <v>81</v>
      </c>
      <c r="E4" s="21"/>
      <c r="F4" s="21"/>
    </row>
    <row r="5" spans="5:6" ht="12.75">
      <c r="E5" s="21"/>
      <c r="F5" s="21"/>
    </row>
    <row r="6" spans="5:14" ht="13.5" thickBot="1">
      <c r="E6" s="21"/>
      <c r="F6" s="21"/>
      <c r="M6" s="24" t="s">
        <v>60</v>
      </c>
      <c r="N6" s="24" t="s">
        <v>59</v>
      </c>
    </row>
    <row r="7" spans="1:12" ht="12.75">
      <c r="A7" s="47" t="s">
        <v>17</v>
      </c>
      <c r="B7" s="48" t="s">
        <v>2</v>
      </c>
      <c r="C7" s="49" t="s">
        <v>3</v>
      </c>
      <c r="D7" s="49"/>
      <c r="E7" s="50" t="s">
        <v>4</v>
      </c>
      <c r="F7" s="51" t="s">
        <v>5</v>
      </c>
      <c r="G7" s="50" t="s">
        <v>6</v>
      </c>
      <c r="H7" s="51" t="s">
        <v>7</v>
      </c>
      <c r="I7" s="52" t="s">
        <v>8</v>
      </c>
      <c r="J7" s="49" t="s">
        <v>9</v>
      </c>
      <c r="K7" s="52" t="s">
        <v>10</v>
      </c>
      <c r="L7" s="52" t="s">
        <v>11</v>
      </c>
    </row>
    <row r="8" spans="1:12" ht="13.5" thickBot="1">
      <c r="A8" s="53" t="s">
        <v>12</v>
      </c>
      <c r="B8" s="54" t="s">
        <v>13</v>
      </c>
      <c r="C8" s="55" t="s">
        <v>13</v>
      </c>
      <c r="D8" s="55"/>
      <c r="E8" s="56"/>
      <c r="F8" s="57"/>
      <c r="G8" s="56" t="s">
        <v>14</v>
      </c>
      <c r="H8" s="58"/>
      <c r="I8" s="80"/>
      <c r="J8" s="81" t="s">
        <v>15</v>
      </c>
      <c r="K8" s="54"/>
      <c r="L8" s="82"/>
    </row>
    <row r="9" spans="2:12" ht="14.25" customHeight="1">
      <c r="B9" s="79"/>
      <c r="C9" s="79"/>
      <c r="D9" s="79"/>
      <c r="E9" s="42"/>
      <c r="F9" s="30" t="s">
        <v>83</v>
      </c>
      <c r="G9" s="33"/>
      <c r="H9" s="33"/>
      <c r="I9" s="33"/>
      <c r="J9" s="33"/>
      <c r="K9" s="33"/>
      <c r="L9" s="33"/>
    </row>
    <row r="10" spans="5:12" ht="12.75">
      <c r="E10" s="21"/>
      <c r="F10" s="3" t="s">
        <v>79</v>
      </c>
      <c r="G10" s="69">
        <f aca="true" t="shared" si="0" ref="G10:L10">SUM(G9:G9)</f>
        <v>0</v>
      </c>
      <c r="H10" s="69">
        <f t="shared" si="0"/>
        <v>0</v>
      </c>
      <c r="I10" s="69">
        <f t="shared" si="0"/>
        <v>0</v>
      </c>
      <c r="J10" s="69">
        <f t="shared" si="0"/>
        <v>0</v>
      </c>
      <c r="K10" s="69">
        <f t="shared" si="0"/>
        <v>0</v>
      </c>
      <c r="L10" s="69">
        <f t="shared" si="0"/>
        <v>0</v>
      </c>
    </row>
    <row r="11" spans="5:6" ht="12.75">
      <c r="E11" s="21"/>
      <c r="F11" s="21"/>
    </row>
  </sheetData>
  <sheetProtection/>
  <printOptions/>
  <pageMargins left="0.75" right="0.75" top="1" bottom="1" header="0.5" footer="0.5"/>
  <pageSetup fitToHeight="1" fitToWidth="1" horizontalDpi="600" verticalDpi="600" orientation="landscape" scale="67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20.00390625" style="24" bestFit="1" customWidth="1"/>
    <col min="2" max="2" width="10.8515625" style="24" bestFit="1" customWidth="1"/>
    <col min="3" max="3" width="11.28125" style="24" bestFit="1" customWidth="1"/>
    <col min="4" max="4" width="10.8515625" style="24" bestFit="1" customWidth="1"/>
    <col min="5" max="5" width="17.8515625" style="24" bestFit="1" customWidth="1"/>
    <col min="6" max="6" width="37.28125" style="24" bestFit="1" customWidth="1"/>
    <col min="7" max="7" width="9.7109375" style="24" bestFit="1" customWidth="1"/>
    <col min="8" max="8" width="10.00390625" style="24" bestFit="1" customWidth="1"/>
    <col min="9" max="9" width="9.7109375" style="24" bestFit="1" customWidth="1"/>
    <col min="10" max="10" width="9.8515625" style="24" bestFit="1" customWidth="1"/>
    <col min="11" max="11" width="8.421875" style="24" bestFit="1" customWidth="1"/>
    <col min="12" max="12" width="11.140625" style="24" bestFit="1" customWidth="1"/>
    <col min="13" max="16384" width="9.140625" style="24" customWidth="1"/>
  </cols>
  <sheetData>
    <row r="1" spans="1:6" s="46" customFormat="1" ht="12.75">
      <c r="A1" s="46" t="s">
        <v>25</v>
      </c>
      <c r="C1" s="46">
        <v>13133</v>
      </c>
      <c r="E1" s="44"/>
      <c r="F1" s="44" t="s">
        <v>34</v>
      </c>
    </row>
    <row r="2" spans="1:6" ht="12.75">
      <c r="A2" s="24" t="s">
        <v>26</v>
      </c>
      <c r="E2" s="21"/>
      <c r="F2" s="21"/>
    </row>
    <row r="3" spans="1:6" ht="12.75">
      <c r="A3" s="24" t="s">
        <v>1</v>
      </c>
      <c r="E3" s="21"/>
      <c r="F3" s="21"/>
    </row>
    <row r="4" spans="1:6" ht="12.75">
      <c r="A4" s="24" t="s">
        <v>81</v>
      </c>
      <c r="E4" s="21"/>
      <c r="F4" s="21"/>
    </row>
    <row r="5" spans="5:6" ht="12.75">
      <c r="E5" s="21"/>
      <c r="F5" s="21"/>
    </row>
    <row r="6" spans="5:6" ht="13.5" thickBot="1">
      <c r="E6" s="21"/>
      <c r="F6" s="21"/>
    </row>
    <row r="7" spans="1:12" ht="12.75">
      <c r="A7" s="47" t="s">
        <v>17</v>
      </c>
      <c r="B7" s="48" t="s">
        <v>2</v>
      </c>
      <c r="C7" s="49" t="s">
        <v>3</v>
      </c>
      <c r="D7" s="49"/>
      <c r="E7" s="50" t="s">
        <v>4</v>
      </c>
      <c r="F7" s="51" t="s">
        <v>5</v>
      </c>
      <c r="G7" s="50" t="s">
        <v>6</v>
      </c>
      <c r="H7" s="51" t="s">
        <v>7</v>
      </c>
      <c r="I7" s="52" t="s">
        <v>8</v>
      </c>
      <c r="J7" s="49" t="s">
        <v>9</v>
      </c>
      <c r="K7" s="52" t="s">
        <v>10</v>
      </c>
      <c r="L7" s="52" t="s">
        <v>11</v>
      </c>
    </row>
    <row r="8" spans="1:12" ht="13.5" thickBot="1">
      <c r="A8" s="53" t="s">
        <v>12</v>
      </c>
      <c r="B8" s="54" t="s">
        <v>13</v>
      </c>
      <c r="C8" s="55" t="s">
        <v>13</v>
      </c>
      <c r="D8" s="55"/>
      <c r="E8" s="56"/>
      <c r="F8" s="57"/>
      <c r="G8" s="56" t="s">
        <v>14</v>
      </c>
      <c r="H8" s="58"/>
      <c r="I8" s="59"/>
      <c r="J8" s="60" t="s">
        <v>15</v>
      </c>
      <c r="K8" s="61"/>
      <c r="L8" s="61"/>
    </row>
    <row r="9" spans="1:12" ht="13.5" thickBot="1">
      <c r="A9" s="67" t="s">
        <v>126</v>
      </c>
      <c r="B9" s="79">
        <v>39085</v>
      </c>
      <c r="C9" s="79">
        <v>39027</v>
      </c>
      <c r="D9" s="79">
        <v>39028</v>
      </c>
      <c r="E9" s="42" t="s">
        <v>24</v>
      </c>
      <c r="F9" s="29" t="s">
        <v>103</v>
      </c>
      <c r="G9" s="87">
        <v>40</v>
      </c>
      <c r="H9" s="87">
        <v>279.7</v>
      </c>
      <c r="I9" s="87">
        <v>228.94</v>
      </c>
      <c r="J9" s="87">
        <v>96</v>
      </c>
      <c r="K9" s="87">
        <v>23.76</v>
      </c>
      <c r="L9" s="87">
        <f>SUM(G9:K9)</f>
        <v>668.4</v>
      </c>
    </row>
    <row r="10" spans="1:12" ht="12.75">
      <c r="A10" s="68" t="s">
        <v>161</v>
      </c>
      <c r="B10" s="63">
        <v>39213</v>
      </c>
      <c r="C10" s="107">
        <v>39217</v>
      </c>
      <c r="D10" s="107">
        <v>39219</v>
      </c>
      <c r="E10" s="22" t="s">
        <v>162</v>
      </c>
      <c r="F10" s="21" t="s">
        <v>163</v>
      </c>
      <c r="G10" s="87">
        <f>184.62+43.52</f>
        <v>228.14000000000001</v>
      </c>
      <c r="H10" s="87">
        <v>446.3</v>
      </c>
      <c r="I10" s="87">
        <v>475.98</v>
      </c>
      <c r="J10" s="87">
        <v>147.5</v>
      </c>
      <c r="K10" s="87">
        <f>-184.62+372.68</f>
        <v>188.06</v>
      </c>
      <c r="L10" s="87">
        <f>SUM(G10:K10)</f>
        <v>1485.98</v>
      </c>
    </row>
    <row r="11" spans="5:12" ht="12.75">
      <c r="E11" s="21"/>
      <c r="F11" s="3" t="s">
        <v>79</v>
      </c>
      <c r="G11" s="69">
        <f aca="true" t="shared" si="0" ref="G11:L11">SUM(G9:G10)</f>
        <v>268.14</v>
      </c>
      <c r="H11" s="69">
        <f t="shared" si="0"/>
        <v>726</v>
      </c>
      <c r="I11" s="69">
        <f t="shared" si="0"/>
        <v>704.9200000000001</v>
      </c>
      <c r="J11" s="69">
        <f t="shared" si="0"/>
        <v>243.5</v>
      </c>
      <c r="K11" s="69">
        <f t="shared" si="0"/>
        <v>211.82</v>
      </c>
      <c r="L11" s="69">
        <f t="shared" si="0"/>
        <v>2154.38</v>
      </c>
    </row>
    <row r="12" spans="5:6" ht="12.75">
      <c r="E12" s="21"/>
      <c r="F12" s="21"/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="90" zoomScaleNormal="90" zoomScalePageLayoutView="0" workbookViewId="0" topLeftCell="A1">
      <selection activeCell="L12" sqref="L12"/>
    </sheetView>
  </sheetViews>
  <sheetFormatPr defaultColWidth="9.140625" defaultRowHeight="12.75"/>
  <cols>
    <col min="1" max="1" width="20.57421875" style="24" bestFit="1" customWidth="1"/>
    <col min="2" max="2" width="9.8515625" style="24" bestFit="1" customWidth="1"/>
    <col min="3" max="4" width="11.28125" style="24" bestFit="1" customWidth="1"/>
    <col min="5" max="5" width="23.140625" style="24" bestFit="1" customWidth="1"/>
    <col min="6" max="6" width="47.7109375" style="24" bestFit="1" customWidth="1"/>
    <col min="7" max="7" width="10.140625" style="24" bestFit="1" customWidth="1"/>
    <col min="8" max="9" width="11.28125" style="24" bestFit="1" customWidth="1"/>
    <col min="10" max="11" width="9.7109375" style="24" bestFit="1" customWidth="1"/>
    <col min="12" max="12" width="11.28125" style="24" bestFit="1" customWidth="1"/>
    <col min="13" max="13" width="9.28125" style="24" bestFit="1" customWidth="1"/>
    <col min="14" max="16384" width="9.140625" style="24" customWidth="1"/>
  </cols>
  <sheetData>
    <row r="1" spans="1:6" s="46" customFormat="1" ht="12.75">
      <c r="A1" s="46" t="s">
        <v>50</v>
      </c>
      <c r="C1" s="46">
        <v>799</v>
      </c>
      <c r="E1" s="44"/>
      <c r="F1" s="44" t="s">
        <v>52</v>
      </c>
    </row>
    <row r="2" spans="1:6" ht="12.75">
      <c r="A2" s="24" t="s">
        <v>51</v>
      </c>
      <c r="E2" s="21"/>
      <c r="F2" s="21"/>
    </row>
    <row r="3" spans="1:6" ht="12.75">
      <c r="A3" s="24" t="s">
        <v>1</v>
      </c>
      <c r="E3" s="21"/>
      <c r="F3" s="21"/>
    </row>
    <row r="4" spans="1:6" ht="12.75">
      <c r="A4" s="24" t="s">
        <v>81</v>
      </c>
      <c r="E4" s="21"/>
      <c r="F4" s="21"/>
    </row>
    <row r="5" spans="5:6" ht="12.75">
      <c r="E5" s="21"/>
      <c r="F5" s="21"/>
    </row>
    <row r="6" spans="5:6" ht="13.5" thickBot="1">
      <c r="E6" s="21"/>
      <c r="F6" s="21"/>
    </row>
    <row r="7" spans="1:12" ht="12.75">
      <c r="A7" s="47" t="s">
        <v>17</v>
      </c>
      <c r="B7" s="48" t="s">
        <v>2</v>
      </c>
      <c r="C7" s="49" t="s">
        <v>3</v>
      </c>
      <c r="D7" s="49"/>
      <c r="E7" s="50" t="s">
        <v>4</v>
      </c>
      <c r="F7" s="51" t="s">
        <v>5</v>
      </c>
      <c r="G7" s="50" t="s">
        <v>6</v>
      </c>
      <c r="H7" s="51" t="s">
        <v>7</v>
      </c>
      <c r="I7" s="52" t="s">
        <v>8</v>
      </c>
      <c r="J7" s="49" t="s">
        <v>9</v>
      </c>
      <c r="K7" s="52" t="s">
        <v>10</v>
      </c>
      <c r="L7" s="52" t="s">
        <v>11</v>
      </c>
    </row>
    <row r="8" spans="1:12" ht="13.5" thickBot="1">
      <c r="A8" s="53" t="s">
        <v>12</v>
      </c>
      <c r="B8" s="54" t="s">
        <v>13</v>
      </c>
      <c r="C8" s="55" t="s">
        <v>13</v>
      </c>
      <c r="D8" s="55"/>
      <c r="E8" s="56"/>
      <c r="F8" s="57"/>
      <c r="G8" s="56" t="s">
        <v>14</v>
      </c>
      <c r="H8" s="58"/>
      <c r="I8" s="59"/>
      <c r="J8" s="60" t="s">
        <v>15</v>
      </c>
      <c r="K8" s="61"/>
      <c r="L8" s="61"/>
    </row>
    <row r="9" spans="1:14" ht="12.75">
      <c r="A9" s="39" t="s">
        <v>84</v>
      </c>
      <c r="B9" s="63">
        <v>39022</v>
      </c>
      <c r="C9" s="41">
        <v>38992</v>
      </c>
      <c r="D9" s="41">
        <v>38996</v>
      </c>
      <c r="E9" s="42" t="s">
        <v>113</v>
      </c>
      <c r="F9" s="42" t="s">
        <v>114</v>
      </c>
      <c r="G9" s="87">
        <f>36.14+317.7</f>
        <v>353.84</v>
      </c>
      <c r="H9" s="87"/>
      <c r="I9" s="87">
        <v>612.44</v>
      </c>
      <c r="J9" s="87">
        <v>265.5</v>
      </c>
      <c r="K9" s="87">
        <f>133.61+133.61</f>
        <v>267.22</v>
      </c>
      <c r="L9" s="87">
        <f>SUM(G9:K9)</f>
        <v>1499</v>
      </c>
      <c r="M9" s="37"/>
      <c r="N9" s="70"/>
    </row>
    <row r="10" spans="1:14" ht="12.75">
      <c r="A10" s="68" t="s">
        <v>164</v>
      </c>
      <c r="B10" s="63">
        <v>39365</v>
      </c>
      <c r="C10" s="41">
        <v>39329</v>
      </c>
      <c r="D10" s="41" t="s">
        <v>165</v>
      </c>
      <c r="E10" s="42" t="s">
        <v>166</v>
      </c>
      <c r="F10" s="105" t="s">
        <v>167</v>
      </c>
      <c r="G10" s="37">
        <f>93.9+68.18</f>
        <v>162.08</v>
      </c>
      <c r="H10" s="37">
        <v>302.6</v>
      </c>
      <c r="I10" s="37">
        <v>237.03</v>
      </c>
      <c r="J10" s="37">
        <v>171.5</v>
      </c>
      <c r="K10" s="37">
        <f>252.46-93.9</f>
        <v>158.56</v>
      </c>
      <c r="L10" s="37">
        <f>SUM(G10:K10)</f>
        <v>1031.77</v>
      </c>
      <c r="M10" s="37"/>
      <c r="N10" s="70"/>
    </row>
    <row r="11" spans="1:12" ht="25.5">
      <c r="A11" s="68" t="s">
        <v>168</v>
      </c>
      <c r="B11" s="63">
        <v>39388</v>
      </c>
      <c r="C11" s="41">
        <v>39349</v>
      </c>
      <c r="D11" s="41">
        <v>39352</v>
      </c>
      <c r="E11" s="42" t="s">
        <v>169</v>
      </c>
      <c r="F11" s="64" t="s">
        <v>170</v>
      </c>
      <c r="G11" s="33">
        <v>48.18</v>
      </c>
      <c r="H11" s="33">
        <v>721.3</v>
      </c>
      <c r="I11" s="33">
        <v>252.42</v>
      </c>
      <c r="J11" s="33">
        <v>136.5</v>
      </c>
      <c r="K11" s="33">
        <v>471.56</v>
      </c>
      <c r="L11" s="33">
        <f>SUM(G11:K11)</f>
        <v>1629.9599999999998</v>
      </c>
    </row>
    <row r="12" spans="5:12" ht="12.75">
      <c r="E12" s="21"/>
      <c r="F12" s="3" t="s">
        <v>79</v>
      </c>
      <c r="G12" s="69">
        <f>SUM(G9:G11)</f>
        <v>564.0999999999999</v>
      </c>
      <c r="H12" s="69">
        <f>SUM(H9:H9)</f>
        <v>0</v>
      </c>
      <c r="I12" s="69">
        <f>SUM(I9:I11)</f>
        <v>1101.89</v>
      </c>
      <c r="J12" s="69">
        <f>SUM(J9:J11)</f>
        <v>573.5</v>
      </c>
      <c r="K12" s="69">
        <f>SUM(K9:K11)</f>
        <v>897.34</v>
      </c>
      <c r="L12" s="69">
        <f>SUM(L9:L11)</f>
        <v>4160.73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90" zoomScaleNormal="90" zoomScalePageLayoutView="0" workbookViewId="0" topLeftCell="A1">
      <selection activeCell="L18" sqref="L18"/>
    </sheetView>
  </sheetViews>
  <sheetFormatPr defaultColWidth="9.140625" defaultRowHeight="12.75"/>
  <cols>
    <col min="1" max="1" width="20.57421875" style="4" bestFit="1" customWidth="1"/>
    <col min="2" max="3" width="11.8515625" style="4" bestFit="1" customWidth="1"/>
    <col min="4" max="4" width="11.28125" style="4" bestFit="1" customWidth="1"/>
    <col min="5" max="5" width="23.140625" style="4" bestFit="1" customWidth="1"/>
    <col min="6" max="6" width="40.8515625" style="4" customWidth="1"/>
    <col min="7" max="7" width="9.57421875" style="4" bestFit="1" customWidth="1"/>
    <col min="8" max="9" width="11.28125" style="4" bestFit="1" customWidth="1"/>
    <col min="10" max="11" width="11.8515625" style="4" bestFit="1" customWidth="1"/>
    <col min="12" max="12" width="12.28125" style="4" bestFit="1" customWidth="1"/>
    <col min="13" max="13" width="11.28125" style="74" hidden="1" customWidth="1"/>
    <col min="14" max="14" width="12.140625" style="75" hidden="1" customWidth="1"/>
    <col min="15" max="16384" width="9.140625" style="4" customWidth="1"/>
  </cols>
  <sheetData>
    <row r="1" spans="1:14" s="2" customFormat="1" ht="12.75">
      <c r="A1" s="2" t="s">
        <v>48</v>
      </c>
      <c r="C1" s="2">
        <v>2826</v>
      </c>
      <c r="E1" s="3"/>
      <c r="F1" s="3"/>
      <c r="M1" s="72"/>
      <c r="N1" s="73"/>
    </row>
    <row r="2" spans="1:6" ht="12.75">
      <c r="A2" s="4" t="s">
        <v>49</v>
      </c>
      <c r="E2" s="5"/>
      <c r="F2" s="5"/>
    </row>
    <row r="3" spans="1:6" ht="12.75">
      <c r="A3" s="4" t="s">
        <v>1</v>
      </c>
      <c r="E3" s="5"/>
      <c r="F3" s="5"/>
    </row>
    <row r="4" spans="1:6" ht="12.75">
      <c r="A4" s="4" t="s">
        <v>81</v>
      </c>
      <c r="E4" s="5"/>
      <c r="F4" s="5"/>
    </row>
    <row r="5" spans="5:6" ht="12.75">
      <c r="E5" s="5"/>
      <c r="F5" s="5"/>
    </row>
    <row r="6" spans="5:6" ht="13.5" thickBot="1">
      <c r="E6" s="5"/>
      <c r="F6" s="5"/>
    </row>
    <row r="7" spans="1:12" ht="12.75">
      <c r="A7" s="6" t="s">
        <v>17</v>
      </c>
      <c r="B7" s="7" t="s">
        <v>2</v>
      </c>
      <c r="C7" s="8" t="s">
        <v>3</v>
      </c>
      <c r="D7" s="8"/>
      <c r="E7" s="9" t="s">
        <v>4</v>
      </c>
      <c r="F7" s="10" t="s">
        <v>5</v>
      </c>
      <c r="G7" s="9" t="s">
        <v>6</v>
      </c>
      <c r="H7" s="10" t="s">
        <v>7</v>
      </c>
      <c r="I7" s="11" t="s">
        <v>8</v>
      </c>
      <c r="J7" s="8" t="s">
        <v>9</v>
      </c>
      <c r="K7" s="11" t="s">
        <v>10</v>
      </c>
      <c r="L7" s="11" t="s">
        <v>11</v>
      </c>
    </row>
    <row r="8" spans="1:14" ht="13.5" thickBot="1">
      <c r="A8" s="12" t="s">
        <v>12</v>
      </c>
      <c r="B8" s="13" t="s">
        <v>13</v>
      </c>
      <c r="C8" s="14" t="s">
        <v>13</v>
      </c>
      <c r="D8" s="14"/>
      <c r="E8" s="15"/>
      <c r="F8" s="16"/>
      <c r="G8" s="15" t="s">
        <v>14</v>
      </c>
      <c r="H8" s="17"/>
      <c r="I8" s="20"/>
      <c r="J8" s="19" t="s">
        <v>15</v>
      </c>
      <c r="K8" s="20"/>
      <c r="L8" s="20"/>
      <c r="M8" s="74" t="s">
        <v>58</v>
      </c>
      <c r="N8" s="75" t="s">
        <v>59</v>
      </c>
    </row>
    <row r="9" spans="1:14" ht="12.75">
      <c r="A9" s="62" t="s">
        <v>85</v>
      </c>
      <c r="B9" s="63">
        <v>39022</v>
      </c>
      <c r="C9" s="76">
        <v>38991</v>
      </c>
      <c r="D9" s="76">
        <v>38996</v>
      </c>
      <c r="E9" s="29" t="s">
        <v>112</v>
      </c>
      <c r="F9" s="42" t="s">
        <v>114</v>
      </c>
      <c r="G9" s="37"/>
      <c r="H9" s="37">
        <v>331.69</v>
      </c>
      <c r="I9" s="37">
        <v>674.23</v>
      </c>
      <c r="J9" s="77">
        <v>324.5</v>
      </c>
      <c r="K9" s="38">
        <v>783.55</v>
      </c>
      <c r="L9" s="38">
        <f aca="true" t="shared" si="0" ref="L9:L16">SUM(G9:K9)</f>
        <v>2113.9700000000003</v>
      </c>
      <c r="M9" s="77">
        <v>57.34</v>
      </c>
      <c r="N9" s="78">
        <v>44820</v>
      </c>
    </row>
    <row r="10" spans="1:14" ht="25.5">
      <c r="A10" s="62" t="s">
        <v>86</v>
      </c>
      <c r="B10" s="63">
        <v>39029</v>
      </c>
      <c r="C10" s="76">
        <v>38998</v>
      </c>
      <c r="D10" s="76">
        <v>39002</v>
      </c>
      <c r="E10" s="29" t="s">
        <v>100</v>
      </c>
      <c r="F10" s="23" t="s">
        <v>104</v>
      </c>
      <c r="G10" s="37"/>
      <c r="H10" s="37"/>
      <c r="I10" s="37">
        <v>293.06</v>
      </c>
      <c r="J10" s="77">
        <v>165.75</v>
      </c>
      <c r="K10" s="38"/>
      <c r="L10" s="38">
        <f t="shared" si="0"/>
        <v>458.81</v>
      </c>
      <c r="M10" s="74">
        <v>286</v>
      </c>
      <c r="N10" s="75">
        <v>47541</v>
      </c>
    </row>
    <row r="11" spans="1:14" ht="12.75">
      <c r="A11" s="62" t="s">
        <v>87</v>
      </c>
      <c r="B11" s="63">
        <v>39029</v>
      </c>
      <c r="C11" s="76">
        <v>39012</v>
      </c>
      <c r="D11" s="76">
        <v>39016</v>
      </c>
      <c r="E11" s="29" t="s">
        <v>24</v>
      </c>
      <c r="F11" s="1" t="s">
        <v>133</v>
      </c>
      <c r="G11" s="37"/>
      <c r="H11" s="37">
        <v>666.7</v>
      </c>
      <c r="I11" s="37">
        <v>893.12</v>
      </c>
      <c r="J11" s="77">
        <v>288</v>
      </c>
      <c r="K11" s="38">
        <f>37.7+113</f>
        <v>150.7</v>
      </c>
      <c r="L11" s="38">
        <f t="shared" si="0"/>
        <v>1998.5200000000002</v>
      </c>
      <c r="M11" s="74">
        <v>171.5</v>
      </c>
      <c r="N11" s="75">
        <v>49016</v>
      </c>
    </row>
    <row r="12" spans="1:14" ht="12.75">
      <c r="A12" s="62" t="s">
        <v>88</v>
      </c>
      <c r="B12" s="63">
        <v>39092</v>
      </c>
      <c r="C12" s="76">
        <v>39058</v>
      </c>
      <c r="D12" s="76">
        <v>39059</v>
      </c>
      <c r="E12" s="29" t="s">
        <v>101</v>
      </c>
      <c r="F12" s="5" t="s">
        <v>102</v>
      </c>
      <c r="G12" s="88"/>
      <c r="H12" s="33"/>
      <c r="I12" s="33">
        <v>263.35</v>
      </c>
      <c r="J12" s="89">
        <v>88.5</v>
      </c>
      <c r="K12" s="43">
        <v>21.65</v>
      </c>
      <c r="L12" s="43">
        <f t="shared" si="0"/>
        <v>373.5</v>
      </c>
      <c r="M12" s="74">
        <v>746.86</v>
      </c>
      <c r="N12" s="75">
        <v>56676</v>
      </c>
    </row>
    <row r="13" spans="1:12" ht="12.75">
      <c r="A13" s="68" t="s">
        <v>171</v>
      </c>
      <c r="B13" s="63">
        <v>39113</v>
      </c>
      <c r="C13" s="76">
        <v>39094</v>
      </c>
      <c r="D13" s="76">
        <v>39097</v>
      </c>
      <c r="E13" s="29" t="s">
        <v>172</v>
      </c>
      <c r="F13" s="23" t="s">
        <v>137</v>
      </c>
      <c r="G13" s="37"/>
      <c r="H13" s="37">
        <v>468.6</v>
      </c>
      <c r="I13" s="37">
        <v>487.65</v>
      </c>
      <c r="J13" s="77">
        <v>135</v>
      </c>
      <c r="K13" s="38">
        <v>47.52</v>
      </c>
      <c r="L13" s="38">
        <f t="shared" si="0"/>
        <v>1138.77</v>
      </c>
    </row>
    <row r="14" spans="1:12" ht="12.75">
      <c r="A14" s="68" t="s">
        <v>173</v>
      </c>
      <c r="B14" s="63">
        <v>39120</v>
      </c>
      <c r="C14" s="76">
        <v>39104</v>
      </c>
      <c r="D14" s="76">
        <v>39108</v>
      </c>
      <c r="E14" s="29" t="s">
        <v>24</v>
      </c>
      <c r="F14" s="1" t="s">
        <v>181</v>
      </c>
      <c r="G14" s="37"/>
      <c r="H14" s="37">
        <v>280.1</v>
      </c>
      <c r="I14" s="37">
        <v>861.04</v>
      </c>
      <c r="J14" s="77">
        <v>288</v>
      </c>
      <c r="K14" s="38">
        <f>145+496.99</f>
        <v>641.99</v>
      </c>
      <c r="L14" s="38">
        <f t="shared" si="0"/>
        <v>2071.13</v>
      </c>
    </row>
    <row r="15" spans="1:12" ht="13.5" thickBot="1">
      <c r="A15" s="68" t="s">
        <v>174</v>
      </c>
      <c r="B15" s="63">
        <v>39190</v>
      </c>
      <c r="C15" s="76">
        <v>39163</v>
      </c>
      <c r="D15" s="76">
        <v>39167</v>
      </c>
      <c r="E15" s="29" t="s">
        <v>175</v>
      </c>
      <c r="F15" s="1" t="s">
        <v>176</v>
      </c>
      <c r="G15" s="33"/>
      <c r="H15" s="33">
        <v>705.31</v>
      </c>
      <c r="I15" s="33">
        <v>477.78</v>
      </c>
      <c r="J15" s="108">
        <v>253</v>
      </c>
      <c r="K15" s="43">
        <f>64+960.87+32.59+65.1</f>
        <v>1122.5599999999997</v>
      </c>
      <c r="L15" s="43">
        <f t="shared" si="0"/>
        <v>2558.6499999999996</v>
      </c>
    </row>
    <row r="16" spans="1:14" s="24" customFormat="1" ht="12.75">
      <c r="A16" s="68" t="s">
        <v>177</v>
      </c>
      <c r="B16" s="63">
        <v>39255</v>
      </c>
      <c r="C16" s="83">
        <v>39208</v>
      </c>
      <c r="D16" s="83">
        <v>39213</v>
      </c>
      <c r="E16" s="42" t="s">
        <v>178</v>
      </c>
      <c r="F16" s="23" t="s">
        <v>179</v>
      </c>
      <c r="G16" s="87"/>
      <c r="H16" s="87">
        <v>342.1</v>
      </c>
      <c r="I16" s="87">
        <v>848</v>
      </c>
      <c r="J16" s="109">
        <v>352</v>
      </c>
      <c r="K16" s="87">
        <v>78.12</v>
      </c>
      <c r="L16" s="87">
        <f t="shared" si="0"/>
        <v>1620.2199999999998</v>
      </c>
      <c r="M16" s="110"/>
      <c r="N16" s="111"/>
    </row>
    <row r="17" spans="5:12" ht="12.75">
      <c r="E17" s="5"/>
      <c r="F17" s="3" t="s">
        <v>79</v>
      </c>
      <c r="G17" s="35">
        <f>SUM(G9:G12)</f>
        <v>0</v>
      </c>
      <c r="H17" s="35">
        <f>SUM(H9:H16)</f>
        <v>2794.5</v>
      </c>
      <c r="I17" s="35">
        <f>SUM(I9:I16)</f>
        <v>4798.23</v>
      </c>
      <c r="J17" s="35">
        <f>SUM(J9:J16)</f>
        <v>1894.75</v>
      </c>
      <c r="K17" s="35">
        <f>SUM(K9:K16)</f>
        <v>2846.0899999999992</v>
      </c>
      <c r="L17" s="35">
        <f>SUM(L9:L16)</f>
        <v>12333.569999999998</v>
      </c>
    </row>
    <row r="19" ht="38.25">
      <c r="F19" s="1" t="s">
        <v>132</v>
      </c>
    </row>
    <row r="20" ht="38.25">
      <c r="F20" s="1" t="s">
        <v>180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90" zoomScaleNormal="90" zoomScalePageLayoutView="0" workbookViewId="0" topLeftCell="A1">
      <selection activeCell="G25" sqref="G25"/>
    </sheetView>
  </sheetViews>
  <sheetFormatPr defaultColWidth="9.140625" defaultRowHeight="12.75"/>
  <cols>
    <col min="1" max="1" width="19.8515625" style="24" bestFit="1" customWidth="1"/>
    <col min="2" max="3" width="11.28125" style="24" bestFit="1" customWidth="1"/>
    <col min="4" max="4" width="11.8515625" style="24" bestFit="1" customWidth="1"/>
    <col min="5" max="5" width="16.7109375" style="24" bestFit="1" customWidth="1"/>
    <col min="6" max="6" width="50.140625" style="24" customWidth="1"/>
    <col min="7" max="8" width="11.28125" style="24" bestFit="1" customWidth="1"/>
    <col min="9" max="9" width="11.8515625" style="24" bestFit="1" customWidth="1"/>
    <col min="10" max="10" width="11.28125" style="24" bestFit="1" customWidth="1"/>
    <col min="11" max="11" width="9.8515625" style="24" bestFit="1" customWidth="1"/>
    <col min="12" max="12" width="12.00390625" style="24" bestFit="1" customWidth="1"/>
    <col min="13" max="13" width="0" style="24" hidden="1" customWidth="1"/>
    <col min="14" max="16384" width="9.140625" style="24" customWidth="1"/>
  </cols>
  <sheetData>
    <row r="1" spans="1:6" s="46" customFormat="1" ht="12.75">
      <c r="A1" s="46" t="s">
        <v>56</v>
      </c>
      <c r="C1" s="46">
        <v>432</v>
      </c>
      <c r="E1" s="44"/>
      <c r="F1" s="44" t="s">
        <v>47</v>
      </c>
    </row>
    <row r="2" spans="1:6" ht="12.75">
      <c r="A2" s="24" t="s">
        <v>46</v>
      </c>
      <c r="E2" s="21"/>
      <c r="F2" s="21"/>
    </row>
    <row r="3" spans="1:6" ht="12.75">
      <c r="A3" s="24" t="s">
        <v>1</v>
      </c>
      <c r="E3" s="21"/>
      <c r="F3" s="21"/>
    </row>
    <row r="4" spans="1:6" ht="12.75">
      <c r="A4" s="24" t="s">
        <v>81</v>
      </c>
      <c r="E4" s="21"/>
      <c r="F4" s="21"/>
    </row>
    <row r="5" spans="5:6" ht="12.75">
      <c r="E5" s="21"/>
      <c r="F5" s="21"/>
    </row>
    <row r="6" spans="5:6" ht="13.5" thickBot="1">
      <c r="E6" s="21"/>
      <c r="F6" s="21"/>
    </row>
    <row r="7" spans="1:12" ht="12.75">
      <c r="A7" s="47" t="s">
        <v>17</v>
      </c>
      <c r="B7" s="48" t="s">
        <v>2</v>
      </c>
      <c r="C7" s="49" t="s">
        <v>3</v>
      </c>
      <c r="D7" s="49"/>
      <c r="E7" s="50" t="s">
        <v>4</v>
      </c>
      <c r="F7" s="51" t="s">
        <v>5</v>
      </c>
      <c r="G7" s="50" t="s">
        <v>6</v>
      </c>
      <c r="H7" s="51" t="s">
        <v>7</v>
      </c>
      <c r="I7" s="52" t="s">
        <v>8</v>
      </c>
      <c r="J7" s="49" t="s">
        <v>9</v>
      </c>
      <c r="K7" s="52" t="s">
        <v>10</v>
      </c>
      <c r="L7" s="52" t="s">
        <v>11</v>
      </c>
    </row>
    <row r="8" spans="1:12" ht="13.5" thickBot="1">
      <c r="A8" s="53" t="s">
        <v>12</v>
      </c>
      <c r="B8" s="54" t="s">
        <v>13</v>
      </c>
      <c r="C8" s="55" t="s">
        <v>13</v>
      </c>
      <c r="D8" s="55"/>
      <c r="E8" s="56"/>
      <c r="F8" s="57"/>
      <c r="G8" s="56" t="s">
        <v>14</v>
      </c>
      <c r="H8" s="58"/>
      <c r="I8" s="59"/>
      <c r="J8" s="60" t="s">
        <v>15</v>
      </c>
      <c r="K8" s="61"/>
      <c r="L8" s="61"/>
    </row>
    <row r="9" spans="1:13" ht="12.75">
      <c r="A9" s="39" t="s">
        <v>89</v>
      </c>
      <c r="B9" s="63">
        <v>39059</v>
      </c>
      <c r="C9" s="41">
        <v>39065</v>
      </c>
      <c r="D9" s="41">
        <v>39071</v>
      </c>
      <c r="E9" s="42" t="s">
        <v>121</v>
      </c>
      <c r="F9" s="42" t="s">
        <v>122</v>
      </c>
      <c r="G9" s="87">
        <f>53.84+56.6</f>
        <v>110.44</v>
      </c>
      <c r="H9" s="87">
        <v>479.71</v>
      </c>
      <c r="I9" s="87">
        <v>1123.02</v>
      </c>
      <c r="J9" s="87">
        <v>416</v>
      </c>
      <c r="K9" s="87">
        <v>312.55</v>
      </c>
      <c r="L9" s="87">
        <f>SUM(G9:K9)</f>
        <v>2441.7200000000003</v>
      </c>
      <c r="M9" s="24" t="s">
        <v>73</v>
      </c>
    </row>
    <row r="10" spans="1:12" ht="12.75">
      <c r="A10" s="71"/>
      <c r="E10" s="21"/>
      <c r="F10" s="3" t="s">
        <v>79</v>
      </c>
      <c r="G10" s="69">
        <f aca="true" t="shared" si="0" ref="G10:L10">SUM(G9:G9)</f>
        <v>110.44</v>
      </c>
      <c r="H10" s="69">
        <f t="shared" si="0"/>
        <v>479.71</v>
      </c>
      <c r="I10" s="69">
        <f t="shared" si="0"/>
        <v>1123.02</v>
      </c>
      <c r="J10" s="69">
        <f t="shared" si="0"/>
        <v>416</v>
      </c>
      <c r="K10" s="69">
        <f t="shared" si="0"/>
        <v>312.55</v>
      </c>
      <c r="L10" s="69">
        <f t="shared" si="0"/>
        <v>2441.7200000000003</v>
      </c>
    </row>
    <row r="11" ht="12.75">
      <c r="A11" s="71"/>
    </row>
    <row r="12" ht="12.75">
      <c r="A12" s="71"/>
    </row>
    <row r="13" ht="12.75">
      <c r="A13" s="71"/>
    </row>
    <row r="14" ht="12.75">
      <c r="A14" s="71"/>
    </row>
    <row r="15" ht="12.75">
      <c r="A15" s="71"/>
    </row>
    <row r="16" ht="12.75">
      <c r="A16" s="71"/>
    </row>
    <row r="17" ht="12.75">
      <c r="A17" s="71"/>
    </row>
    <row r="18" ht="12.75">
      <c r="A18" s="71"/>
    </row>
    <row r="19" ht="12.75">
      <c r="A19" s="71"/>
    </row>
    <row r="20" ht="12.75">
      <c r="A20" s="71"/>
    </row>
    <row r="21" ht="12.75">
      <c r="A21" s="71"/>
    </row>
  </sheetData>
  <sheetProtection/>
  <printOptions/>
  <pageMargins left="0.75" right="0.75" top="1" bottom="1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tamsye-leake</dc:creator>
  <cp:keywords/>
  <dc:description/>
  <cp:lastModifiedBy>Bryan Crittenden</cp:lastModifiedBy>
  <cp:lastPrinted>2007-03-20T21:29:08Z</cp:lastPrinted>
  <dcterms:created xsi:type="dcterms:W3CDTF">2007-02-08T17:51:22Z</dcterms:created>
  <dcterms:modified xsi:type="dcterms:W3CDTF">2009-03-04T14:42:37Z</dcterms:modified>
  <cp:category/>
  <cp:version/>
  <cp:contentType/>
  <cp:contentStatus/>
</cp:coreProperties>
</file>